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externalReferences>
    <externalReference r:id="rId2"/>
  </externalReferences>
  <definedNames>
    <definedName name="_xlnm._FilterDatabase" localSheetId="0" hidden="1">расходы!$A$2:$P$54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O3" i="1" l="1"/>
  <c r="O54" i="1"/>
  <c r="O48" i="1"/>
  <c r="O37" i="1"/>
  <c r="O34" i="1"/>
  <c r="P54" i="1"/>
  <c r="H54" i="1" l="1"/>
  <c r="G50" i="1" l="1"/>
  <c r="G43" i="1"/>
  <c r="G34" i="1"/>
  <c r="G28" i="1"/>
  <c r="G23" i="1"/>
  <c r="G17" i="1"/>
  <c r="G12" i="1"/>
  <c r="G3" i="1"/>
  <c r="G54" i="1" l="1"/>
  <c r="N50" i="1"/>
  <c r="N48" i="1"/>
  <c r="N43" i="1"/>
  <c r="N37" i="1"/>
  <c r="N34" i="1"/>
  <c r="N28" i="1"/>
  <c r="N23" i="1"/>
  <c r="N17" i="1"/>
  <c r="N14" i="1"/>
  <c r="N12" i="1"/>
  <c r="N3" i="1"/>
  <c r="M50" i="1"/>
  <c r="M48" i="1"/>
  <c r="M43" i="1"/>
  <c r="M37" i="1"/>
  <c r="M34" i="1"/>
  <c r="M28" i="1"/>
  <c r="M23" i="1"/>
  <c r="M17" i="1"/>
  <c r="M14" i="1"/>
  <c r="M12" i="1"/>
  <c r="M3" i="1"/>
  <c r="N54" i="1" l="1"/>
  <c r="M54" i="1"/>
  <c r="D3" i="1"/>
  <c r="E3" i="1"/>
  <c r="F3" i="1"/>
  <c r="J3" i="1"/>
  <c r="K3" i="1"/>
  <c r="L3" i="1"/>
  <c r="P4" i="1"/>
  <c r="H3" i="1"/>
  <c r="I3" i="1"/>
  <c r="C2" i="1"/>
  <c r="C3" i="1"/>
  <c r="L37" i="1" l="1"/>
  <c r="H37" i="1"/>
  <c r="O23" i="1" l="1"/>
  <c r="P27" i="1" l="1"/>
  <c r="C23" i="1"/>
  <c r="P9" i="1"/>
  <c r="L23" i="1" l="1"/>
  <c r="K23" i="1"/>
  <c r="I23" i="1"/>
  <c r="P5" i="1" l="1"/>
  <c r="P6" i="1"/>
  <c r="P7" i="1"/>
  <c r="P8" i="1"/>
  <c r="P10" i="1"/>
  <c r="P11" i="1"/>
  <c r="P13" i="1"/>
  <c r="P12" i="1" s="1"/>
  <c r="P15" i="1"/>
  <c r="P16" i="1"/>
  <c r="P18" i="1"/>
  <c r="P19" i="1"/>
  <c r="P20" i="1"/>
  <c r="P21" i="1"/>
  <c r="P22" i="1"/>
  <c r="P24" i="1"/>
  <c r="P25" i="1"/>
  <c r="P26" i="1"/>
  <c r="P29" i="1"/>
  <c r="P30" i="1"/>
  <c r="P31" i="1"/>
  <c r="P32" i="1"/>
  <c r="P33" i="1"/>
  <c r="P35" i="1"/>
  <c r="P36" i="1"/>
  <c r="P38" i="1"/>
  <c r="P39" i="1"/>
  <c r="P40" i="1"/>
  <c r="P41" i="1"/>
  <c r="P42" i="1"/>
  <c r="P44" i="1"/>
  <c r="P45" i="1"/>
  <c r="P46" i="1"/>
  <c r="P47" i="1"/>
  <c r="P49" i="1"/>
  <c r="P48" i="1" s="1"/>
  <c r="P51" i="1"/>
  <c r="P52" i="1"/>
  <c r="P53" i="1"/>
  <c r="D37" i="1"/>
  <c r="E37" i="1"/>
  <c r="F37" i="1"/>
  <c r="I37" i="1"/>
  <c r="J37" i="1"/>
  <c r="K37" i="1"/>
  <c r="D34" i="1"/>
  <c r="E34" i="1"/>
  <c r="F34" i="1"/>
  <c r="H34" i="1"/>
  <c r="I34" i="1"/>
  <c r="J34" i="1"/>
  <c r="K34" i="1"/>
  <c r="L34" i="1"/>
  <c r="D28" i="1"/>
  <c r="E28" i="1"/>
  <c r="F28" i="1"/>
  <c r="H28" i="1"/>
  <c r="I28" i="1"/>
  <c r="J28" i="1"/>
  <c r="K28" i="1"/>
  <c r="L28" i="1"/>
  <c r="O28" i="1"/>
  <c r="D23" i="1"/>
  <c r="E23" i="1"/>
  <c r="F23" i="1"/>
  <c r="H23" i="1"/>
  <c r="J23" i="1"/>
  <c r="D17" i="1"/>
  <c r="E17" i="1"/>
  <c r="F17" i="1"/>
  <c r="H17" i="1"/>
  <c r="I17" i="1"/>
  <c r="J17" i="1"/>
  <c r="K17" i="1"/>
  <c r="L17" i="1"/>
  <c r="O17" i="1"/>
  <c r="D14" i="1"/>
  <c r="E14" i="1"/>
  <c r="F14" i="1"/>
  <c r="H14" i="1"/>
  <c r="I14" i="1"/>
  <c r="J14" i="1"/>
  <c r="K14" i="1"/>
  <c r="L14" i="1"/>
  <c r="O14" i="1"/>
  <c r="O43" i="1"/>
  <c r="O50" i="1"/>
  <c r="O12" i="1"/>
  <c r="D50" i="1"/>
  <c r="D48" i="1"/>
  <c r="D43" i="1"/>
  <c r="P3" i="1" l="1"/>
  <c r="P14" i="1"/>
  <c r="P23" i="1"/>
  <c r="P43" i="1"/>
  <c r="D54" i="1"/>
  <c r="P34" i="1"/>
  <c r="P28" i="1"/>
  <c r="P17" i="1"/>
  <c r="P50" i="1"/>
  <c r="P37" i="1"/>
  <c r="L12" i="1" l="1"/>
  <c r="L50" i="1"/>
  <c r="K50" i="1"/>
  <c r="L48" i="1"/>
  <c r="L43" i="1"/>
  <c r="K12" i="1"/>
  <c r="K43" i="1"/>
  <c r="K48" i="1"/>
  <c r="K54" i="1" l="1"/>
  <c r="L54" i="1"/>
  <c r="C12" i="1"/>
  <c r="E12" i="1"/>
  <c r="F12" i="1"/>
  <c r="H12" i="1"/>
  <c r="I12" i="1"/>
  <c r="J12" i="1"/>
  <c r="C14" i="1"/>
  <c r="C17" i="1"/>
  <c r="C28" i="1"/>
  <c r="C34" i="1"/>
  <c r="C37" i="1"/>
  <c r="C43" i="1"/>
  <c r="E43" i="1"/>
  <c r="F43" i="1"/>
  <c r="H43" i="1"/>
  <c r="I43" i="1"/>
  <c r="J43" i="1"/>
  <c r="C48" i="1"/>
  <c r="E48" i="1"/>
  <c r="F48" i="1"/>
  <c r="H48" i="1"/>
  <c r="I48" i="1"/>
  <c r="J48" i="1"/>
  <c r="C50" i="1"/>
  <c r="E50" i="1"/>
  <c r="F50" i="1"/>
  <c r="H50" i="1"/>
  <c r="I50" i="1"/>
  <c r="J50" i="1"/>
  <c r="J54" i="1" l="1"/>
  <c r="F54" i="1"/>
  <c r="I54" i="1"/>
  <c r="E54" i="1"/>
  <c r="C54" i="1"/>
</calcChain>
</file>

<file path=xl/sharedStrings.xml><?xml version="1.0" encoding="utf-8"?>
<sst xmlns="http://schemas.openxmlformats.org/spreadsheetml/2006/main" count="119" uniqueCount="119">
  <si>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</si>
  <si>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</si>
  <si>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</si>
  <si>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</si>
  <si>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</si>
  <si>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</si>
  <si>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</si>
  <si>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</si>
  <si>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</si>
  <si>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</si>
  <si>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</si>
  <si>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</si>
  <si>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</si>
  <si>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</si>
  <si>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</si>
  <si>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</si>
  <si>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</si>
  <si>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</si>
  <si>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</si>
  <si>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</si>
  <si>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</si>
  <si>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</si>
  <si>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</si>
  <si>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</si>
  <si>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</si>
  <si>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</si>
  <si>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</si>
  <si>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</si>
  <si>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</si>
  <si>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</si>
  <si>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</si>
  <si>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</si>
  <si>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</si>
  <si>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</si>
  <si>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</si>
  <si>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</si>
  <si>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</si>
  <si>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</si>
  <si>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</si>
  <si>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</si>
  <si>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</si>
  <si>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</si>
  <si>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</si>
  <si>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</si>
  <si>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</si>
  <si>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</si>
  <si>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</si>
  <si>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</si>
  <si>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</si>
  <si>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</si>
  <si>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</si>
  <si>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</si>
  <si>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</si>
  <si>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</si>
  <si>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</si>
  <si>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</si>
  <si>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</si>
  <si>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</si>
  <si>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</si>
  <si>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</si>
  <si>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</si>
  <si>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</si>
  <si>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</si>
  <si>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</si>
  <si>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</si>
  <si>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</si>
  <si>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</si>
  <si>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</si>
  <si>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</si>
  <si>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</si>
  <si>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</si>
  <si>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</si>
  <si>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</si>
  <si>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</si>
  <si>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</si>
  <si>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</si>
  <si>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</si>
  <si>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</si>
  <si>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</si>
  <si>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</si>
  <si>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</si>
  <si>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</si>
  <si>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</si>
  <si>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</si>
  <si>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</si>
  <si>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</si>
  <si>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</si>
  <si>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</si>
  <si>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</si>
  <si>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</si>
  <si>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</si>
  <si>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</si>
  <si>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</si>
  <si>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</si>
  <si>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</si>
  <si>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</si>
  <si>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</si>
  <si>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Начальное профессиональное образование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</si>
  <si>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</si>
  <si>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</si>
  <si>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</si>
  <si>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</si>
  <si>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</si>
  <si>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</si>
  <si>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</si>
  <si>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Сумма 
на 2020 год                                            (с учётом изменений)</t>
  </si>
  <si>
    <t>расходы за счет внутренних передвижек</t>
  </si>
  <si>
    <r>
      <t xml:space="preserve">Сведения о внесенных в течение 2021года изменениях, внесенных в решение "О бюджете Трубчевского  муниципального района Брянской области на 2021 год и на плановый период 2022 и 2023 годов"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</si>
  <si>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решение от 25.02.2021 г. № 6-180</t>
  </si>
  <si>
    <t>решение от 21.06.2021 г.№ 6-206</t>
  </si>
  <si>
    <t>решение от 30.04.2021 г.№ 6-199</t>
  </si>
  <si>
    <t>решение от 19.02.2021 г.№ 6-179</t>
  </si>
  <si>
    <t>решение от 19.02.2021 г № 6-170</t>
  </si>
  <si>
    <t>решение от 29.07.2021 г.№ 6-217</t>
  </si>
  <si>
    <t>решение от 20.08.2021 г.№ 6-224</t>
  </si>
  <si>
    <t>решение от 29.10.2021 г.№ 6-253</t>
  </si>
  <si>
    <t>решение от 17.12.2021 г.№ 6-300</t>
  </si>
  <si>
    <t>решение от 28.12.2021 г.№ 6-315</t>
  </si>
  <si>
    <t>решение от 31.03.2021 г. № 6-189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</si>
</sst>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sz val="10"/>
      <color rgb="FFFF0000"/>
      <name val="Segoe U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8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9" fillId="0" borderId="0" xfId="0" applyFont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6%20&#1054;&#1058;&#1050;&#1051;%20%20&#1087;&#1086;%20&#1076;&#1086;&#1093;&#1086;&#1076;&#1072;&#1084;%20&#1092;&#1072;&#1082;&#1090;%20&#1086;&#1090;%20&#1087;&#1077;&#1088;&#1074;%20&#1087;&#1083;&#1072;&#1085;&#1072;%20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 (1)"/>
    </sheetNames>
    <sheetDataSet>
      <sheetData sheetId="0">
        <row r="6">
          <cell r="D6" t="str">
            <v>Сумма на 2020 год решение         от 23.12.2020г.           № 6-159  (первоначальный)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zoomScale="85" zoomScaleNormal="85"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H57" sqref="H57"/>
    </sheetView>
  </sheetViews>
  <sheetFormatPr defaultColWidth="9.140625" defaultRowHeight="14.25" x14ac:dyDescent="0.25"/>
  <cols>
    <col min="1" max="1" width="6.28515625" style="1" customWidth="1"/>
    <col min="2" max="2" width="34.85546875" style="5" customWidth="1"/>
    <col min="3" max="3" width="16.7109375" style="1" customWidth="1"/>
    <col min="4" max="4" width="16.140625" style="1" customWidth="1"/>
    <col min="5" max="5" width="14.42578125" style="7" customWidth="1"/>
    <col min="6" max="7" width="13.42578125" style="7" customWidth="1"/>
    <col min="8" max="9" width="14.28515625" style="7" customWidth="1"/>
    <col min="10" max="10" width="15.5703125" style="7" customWidth="1"/>
    <col min="11" max="11" width="15.42578125" style="7" customWidth="1"/>
    <col min="12" max="13" width="16" style="7" customWidth="1"/>
    <col min="14" max="14" width="14.85546875" style="9" customWidth="1"/>
    <col min="15" max="15" width="15.85546875" style="1" customWidth="1"/>
    <col min="16" max="16" width="14.5703125" style="2" customWidth="1"/>
    <col min="17" max="17" width="13.85546875" style="1" bestFit="1" customWidth="1"/>
    <col min="18" max="18" width="11.7109375" style="1" bestFit="1" customWidth="1"/>
    <col min="19" max="16384" width="9.140625" style="1"/>
  </cols>
  <sheetData>
    <row r="1" spans="1:16" ht="78" customHeight="1" x14ac:dyDescent="0.25">
      <c r="A1" s="21" t="s">
        <v>107</v>
      </c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194.25" customHeight="1" x14ac:dyDescent="0.25">
      <c r="A2" s="17"/>
      <c r="B2" s="15" t="s">
        <v>95</v>
      </c>
      <c r="C2" s="16" t="str">
        <f>'[1]Документ (1)'!$D$6</f>
        <v>Сумма на 2020 год решение         от 23.12.2020г.           № 6-159  (первоначальный)</v>
      </c>
      <c r="D2" s="8" t="s">
        <v>112</v>
      </c>
      <c r="E2" s="8" t="s">
        <v>111</v>
      </c>
      <c r="F2" s="8" t="s">
        <v>108</v>
      </c>
      <c r="G2" s="8" t="s">
        <v>118</v>
      </c>
      <c r="H2" s="8" t="s">
        <v>110</v>
      </c>
      <c r="I2" s="8" t="s">
        <v>109</v>
      </c>
      <c r="J2" s="8" t="s">
        <v>113</v>
      </c>
      <c r="K2" s="8" t="s">
        <v>114</v>
      </c>
      <c r="L2" s="8" t="s">
        <v>115</v>
      </c>
      <c r="M2" s="8" t="s">
        <v>116</v>
      </c>
      <c r="N2" s="8" t="s">
        <v>117</v>
      </c>
      <c r="O2" s="8" t="s">
        <v>106</v>
      </c>
      <c r="P2" s="16" t="s">
        <v>105</v>
      </c>
    </row>
    <row r="3" spans="1:16" s="4" customFormat="1" ht="24" customHeight="1" x14ac:dyDescent="0.25">
      <c r="A3" s="18" t="s">
        <v>94</v>
      </c>
      <c r="B3" s="15" t="s">
        <v>93</v>
      </c>
      <c r="C3" s="10">
        <f t="shared" ref="C3:L3" si="0">SUM(C4:C11)</f>
        <v>66729575.719999999</v>
      </c>
      <c r="D3" s="10">
        <f t="shared" si="0"/>
        <v>394916.13</v>
      </c>
      <c r="E3" s="10">
        <f t="shared" si="0"/>
        <v>-394916.13</v>
      </c>
      <c r="F3" s="10">
        <f t="shared" si="0"/>
        <v>394916.13</v>
      </c>
      <c r="G3" s="10">
        <f t="shared" si="0"/>
        <v>344220</v>
      </c>
      <c r="H3" s="10">
        <f t="shared" si="0"/>
        <v>679507.36</v>
      </c>
      <c r="I3" s="10">
        <f t="shared" si="0"/>
        <v>254584</v>
      </c>
      <c r="J3" s="10">
        <f t="shared" si="0"/>
        <v>9399.92</v>
      </c>
      <c r="K3" s="10">
        <f t="shared" si="0"/>
        <v>260000</v>
      </c>
      <c r="L3" s="10">
        <f t="shared" si="0"/>
        <v>10245642.800000001</v>
      </c>
      <c r="M3" s="10">
        <f t="shared" ref="M3:O3" si="1">SUM(M4:M11)</f>
        <v>2445116</v>
      </c>
      <c r="N3" s="10">
        <f t="shared" si="1"/>
        <v>-27098.26</v>
      </c>
      <c r="O3" s="10">
        <f t="shared" si="1"/>
        <v>343412.80999999994</v>
      </c>
      <c r="P3" s="10">
        <f>SUBTOTAL(9,P4:P11)</f>
        <v>81679276.479999989</v>
      </c>
    </row>
    <row r="4" spans="1:16" ht="51" x14ac:dyDescent="0.25">
      <c r="A4" s="12" t="s">
        <v>92</v>
      </c>
      <c r="B4" s="13" t="s">
        <v>91</v>
      </c>
      <c r="C4" s="11">
        <v>1236857</v>
      </c>
      <c r="D4" s="11"/>
      <c r="E4" s="11">
        <v>0</v>
      </c>
      <c r="F4" s="11">
        <v>0</v>
      </c>
      <c r="G4" s="25"/>
      <c r="H4" s="25"/>
      <c r="I4" s="25"/>
      <c r="J4" s="25"/>
      <c r="K4" s="25"/>
      <c r="L4" s="25"/>
      <c r="M4" s="25"/>
      <c r="N4" s="25"/>
      <c r="O4" s="25">
        <v>-85083.01</v>
      </c>
      <c r="P4" s="25">
        <f t="shared" ref="P4:P11" si="2">SUM(C4:O4)</f>
        <v>1151773.99</v>
      </c>
    </row>
    <row r="5" spans="1:16" ht="75" customHeight="1" x14ac:dyDescent="0.25">
      <c r="A5" s="12" t="s">
        <v>90</v>
      </c>
      <c r="B5" s="13" t="s">
        <v>89</v>
      </c>
      <c r="C5" s="6">
        <v>1314065</v>
      </c>
      <c r="D5" s="11">
        <v>230000</v>
      </c>
      <c r="E5" s="11">
        <v>-230000</v>
      </c>
      <c r="F5" s="11">
        <v>230000</v>
      </c>
      <c r="G5" s="25"/>
      <c r="H5" s="25"/>
      <c r="I5" s="25"/>
      <c r="J5" s="25"/>
      <c r="K5" s="25"/>
      <c r="L5" s="25">
        <v>118500</v>
      </c>
      <c r="M5" s="25"/>
      <c r="N5" s="25"/>
      <c r="O5" s="25">
        <v>85083.01</v>
      </c>
      <c r="P5" s="25">
        <f t="shared" si="2"/>
        <v>1747648.01</v>
      </c>
    </row>
    <row r="6" spans="1:16" ht="76.5" x14ac:dyDescent="0.25">
      <c r="A6" s="12" t="s">
        <v>88</v>
      </c>
      <c r="B6" s="13" t="s">
        <v>87</v>
      </c>
      <c r="C6" s="11">
        <v>22534889.739999998</v>
      </c>
      <c r="D6" s="11">
        <v>164916.13</v>
      </c>
      <c r="E6" s="11">
        <v>-164916.13</v>
      </c>
      <c r="F6" s="11">
        <v>164916.13</v>
      </c>
      <c r="G6" s="25">
        <v>184220</v>
      </c>
      <c r="H6" s="25">
        <v>620337.36</v>
      </c>
      <c r="I6" s="25">
        <v>176040</v>
      </c>
      <c r="J6" s="25">
        <v>9399.92</v>
      </c>
      <c r="K6" s="25">
        <v>260000</v>
      </c>
      <c r="L6" s="25">
        <v>7231552.6600000001</v>
      </c>
      <c r="M6" s="25">
        <v>739858</v>
      </c>
      <c r="N6" s="25">
        <v>17966.830000000002</v>
      </c>
      <c r="O6" s="25">
        <v>-583519.93000000005</v>
      </c>
      <c r="P6" s="25">
        <f t="shared" si="2"/>
        <v>31355660.709999997</v>
      </c>
    </row>
    <row r="7" spans="1:16" ht="24.75" customHeight="1" x14ac:dyDescent="0.25">
      <c r="A7" s="12" t="s">
        <v>86</v>
      </c>
      <c r="B7" s="13" t="s">
        <v>85</v>
      </c>
      <c r="C7" s="11">
        <v>18553</v>
      </c>
      <c r="D7" s="11"/>
      <c r="E7" s="11">
        <v>0</v>
      </c>
      <c r="F7" s="11">
        <v>0</v>
      </c>
      <c r="G7" s="25"/>
      <c r="H7" s="25"/>
      <c r="I7" s="25"/>
      <c r="J7" s="25"/>
      <c r="K7" s="25"/>
      <c r="L7" s="25"/>
      <c r="M7" s="25"/>
      <c r="N7" s="25"/>
      <c r="O7" s="25"/>
      <c r="P7" s="25">
        <f t="shared" si="2"/>
        <v>18553</v>
      </c>
    </row>
    <row r="8" spans="1:16" ht="75.75" customHeight="1" x14ac:dyDescent="0.25">
      <c r="A8" s="12" t="s">
        <v>84</v>
      </c>
      <c r="B8" s="13" t="s">
        <v>83</v>
      </c>
      <c r="C8" s="6">
        <v>7473929.9800000004</v>
      </c>
      <c r="D8" s="11"/>
      <c r="E8" s="11">
        <v>0</v>
      </c>
      <c r="F8" s="11">
        <v>0</v>
      </c>
      <c r="G8" s="25"/>
      <c r="H8" s="25"/>
      <c r="I8" s="25"/>
      <c r="J8" s="25"/>
      <c r="K8" s="25"/>
      <c r="L8" s="25">
        <v>796500</v>
      </c>
      <c r="M8" s="25">
        <v>242158</v>
      </c>
      <c r="N8" s="25">
        <v>5306.91</v>
      </c>
      <c r="O8" s="25">
        <v>-1391.01</v>
      </c>
      <c r="P8" s="25">
        <f t="shared" si="2"/>
        <v>8516503.8800000008</v>
      </c>
    </row>
    <row r="9" spans="1:16" ht="45" customHeight="1" x14ac:dyDescent="0.25">
      <c r="A9" s="12">
        <v>107</v>
      </c>
      <c r="B9" s="13" t="s">
        <v>100</v>
      </c>
      <c r="C9" s="11"/>
      <c r="D9" s="11"/>
      <c r="E9" s="11"/>
      <c r="F9" s="11"/>
      <c r="G9" s="25"/>
      <c r="H9" s="25"/>
      <c r="I9" s="25">
        <v>78544</v>
      </c>
      <c r="J9" s="25"/>
      <c r="K9" s="25"/>
      <c r="L9" s="25"/>
      <c r="M9" s="25"/>
      <c r="N9" s="25"/>
      <c r="O9" s="25"/>
      <c r="P9" s="25">
        <f t="shared" si="2"/>
        <v>78544</v>
      </c>
    </row>
    <row r="10" spans="1:16" ht="23.25" customHeight="1" x14ac:dyDescent="0.25">
      <c r="A10" s="12" t="s">
        <v>82</v>
      </c>
      <c r="B10" s="13" t="s">
        <v>81</v>
      </c>
      <c r="C10" s="6">
        <v>74200</v>
      </c>
      <c r="D10" s="11"/>
      <c r="E10" s="11"/>
      <c r="F10" s="11"/>
      <c r="G10" s="25"/>
      <c r="H10" s="25"/>
      <c r="I10" s="25"/>
      <c r="J10" s="25"/>
      <c r="K10" s="25"/>
      <c r="L10" s="25"/>
      <c r="M10" s="25">
        <v>-74200</v>
      </c>
      <c r="N10" s="25"/>
      <c r="O10" s="25"/>
      <c r="P10" s="25">
        <f t="shared" si="2"/>
        <v>0</v>
      </c>
    </row>
    <row r="11" spans="1:16" x14ac:dyDescent="0.25">
      <c r="A11" s="12" t="s">
        <v>80</v>
      </c>
      <c r="B11" s="13" t="s">
        <v>79</v>
      </c>
      <c r="C11" s="11">
        <v>34077081</v>
      </c>
      <c r="D11" s="11"/>
      <c r="E11" s="11"/>
      <c r="F11" s="11"/>
      <c r="G11" s="25">
        <v>160000</v>
      </c>
      <c r="H11" s="25">
        <v>59170</v>
      </c>
      <c r="I11" s="25"/>
      <c r="J11" s="25"/>
      <c r="K11" s="25"/>
      <c r="L11" s="25">
        <v>2099090.14</v>
      </c>
      <c r="M11" s="25">
        <v>1537300</v>
      </c>
      <c r="N11" s="25">
        <v>-50372</v>
      </c>
      <c r="O11" s="25">
        <v>928323.75</v>
      </c>
      <c r="P11" s="25">
        <f t="shared" si="2"/>
        <v>38810592.890000001</v>
      </c>
    </row>
    <row r="12" spans="1:16" s="3" customFormat="1" ht="22.5" customHeight="1" x14ac:dyDescent="0.25">
      <c r="A12" s="14" t="s">
        <v>78</v>
      </c>
      <c r="B12" s="15" t="s">
        <v>77</v>
      </c>
      <c r="C12" s="10">
        <f>SUM(C13:C13)</f>
        <v>1288119</v>
      </c>
      <c r="D12" s="10"/>
      <c r="E12" s="10">
        <f t="shared" ref="E12:O12" si="3">SUM(E13:E13)</f>
        <v>0</v>
      </c>
      <c r="F12" s="10">
        <f t="shared" si="3"/>
        <v>0</v>
      </c>
      <c r="G12" s="26">
        <f t="shared" si="3"/>
        <v>0</v>
      </c>
      <c r="H12" s="26">
        <f t="shared" si="3"/>
        <v>0</v>
      </c>
      <c r="I12" s="26">
        <f t="shared" si="3"/>
        <v>0</v>
      </c>
      <c r="J12" s="26">
        <f t="shared" si="3"/>
        <v>0</v>
      </c>
      <c r="K12" s="26">
        <f t="shared" si="3"/>
        <v>0</v>
      </c>
      <c r="L12" s="26">
        <f t="shared" si="3"/>
        <v>0</v>
      </c>
      <c r="M12" s="26">
        <f t="shared" si="3"/>
        <v>30443</v>
      </c>
      <c r="N12" s="26">
        <f t="shared" si="3"/>
        <v>0</v>
      </c>
      <c r="O12" s="26">
        <f t="shared" si="3"/>
        <v>0</v>
      </c>
      <c r="P12" s="26">
        <f>SUBTOTAL(9,P13)</f>
        <v>1318562</v>
      </c>
    </row>
    <row r="13" spans="1:16" ht="25.5" x14ac:dyDescent="0.25">
      <c r="A13" s="12" t="s">
        <v>76</v>
      </c>
      <c r="B13" s="13" t="s">
        <v>75</v>
      </c>
      <c r="C13" s="11">
        <v>1288119</v>
      </c>
      <c r="D13" s="11"/>
      <c r="E13" s="11">
        <v>0</v>
      </c>
      <c r="F13" s="11">
        <v>0</v>
      </c>
      <c r="G13" s="25"/>
      <c r="H13" s="25"/>
      <c r="I13" s="25"/>
      <c r="J13" s="25"/>
      <c r="K13" s="25"/>
      <c r="L13" s="25"/>
      <c r="M13" s="25">
        <v>30443</v>
      </c>
      <c r="N13" s="25"/>
      <c r="O13" s="25"/>
      <c r="P13" s="25">
        <f>SUM(C13:O13)</f>
        <v>1318562</v>
      </c>
    </row>
    <row r="14" spans="1:16" s="3" customFormat="1" ht="36" customHeight="1" x14ac:dyDescent="0.25">
      <c r="A14" s="14" t="s">
        <v>74</v>
      </c>
      <c r="B14" s="15" t="s">
        <v>73</v>
      </c>
      <c r="C14" s="10">
        <f t="shared" ref="C14:O14" si="4">SUM(C15:C16)</f>
        <v>10123328</v>
      </c>
      <c r="D14" s="10">
        <f t="shared" si="4"/>
        <v>0</v>
      </c>
      <c r="E14" s="10">
        <f t="shared" si="4"/>
        <v>0</v>
      </c>
      <c r="F14" s="10">
        <f t="shared" si="4"/>
        <v>0</v>
      </c>
      <c r="G14" s="26"/>
      <c r="H14" s="26">
        <f t="shared" si="4"/>
        <v>381515</v>
      </c>
      <c r="I14" s="26">
        <f t="shared" si="4"/>
        <v>0</v>
      </c>
      <c r="J14" s="26">
        <f t="shared" si="4"/>
        <v>0</v>
      </c>
      <c r="K14" s="26">
        <f t="shared" si="4"/>
        <v>0</v>
      </c>
      <c r="L14" s="26">
        <f t="shared" si="4"/>
        <v>1590000</v>
      </c>
      <c r="M14" s="26">
        <f t="shared" ref="M14:N14" si="5">SUM(M15:M16)</f>
        <v>215000</v>
      </c>
      <c r="N14" s="26">
        <f t="shared" si="5"/>
        <v>0</v>
      </c>
      <c r="O14" s="26">
        <f t="shared" si="4"/>
        <v>-87961.42</v>
      </c>
      <c r="P14" s="26">
        <f>SUBTOTAL(9,P15:P16)</f>
        <v>12221881.58</v>
      </c>
    </row>
    <row r="15" spans="1:16" ht="51" x14ac:dyDescent="0.25">
      <c r="A15" s="12" t="s">
        <v>72</v>
      </c>
      <c r="B15" s="13" t="s">
        <v>71</v>
      </c>
      <c r="C15" s="11">
        <v>3108228</v>
      </c>
      <c r="D15" s="11"/>
      <c r="E15" s="11">
        <v>0</v>
      </c>
      <c r="F15" s="11">
        <v>0</v>
      </c>
      <c r="G15" s="25"/>
      <c r="H15" s="25">
        <v>381515</v>
      </c>
      <c r="I15" s="25"/>
      <c r="J15" s="25"/>
      <c r="K15" s="25"/>
      <c r="L15" s="25">
        <v>360000</v>
      </c>
      <c r="M15" s="25"/>
      <c r="N15" s="25"/>
      <c r="O15" s="25">
        <v>-87961.42</v>
      </c>
      <c r="P15" s="25">
        <f>SUM(C15:O15)</f>
        <v>3761781.58</v>
      </c>
    </row>
    <row r="16" spans="1:16" x14ac:dyDescent="0.25">
      <c r="A16" s="12" t="s">
        <v>70</v>
      </c>
      <c r="B16" s="13" t="s">
        <v>69</v>
      </c>
      <c r="C16" s="11">
        <v>7015100</v>
      </c>
      <c r="D16" s="11"/>
      <c r="E16" s="11">
        <v>0</v>
      </c>
      <c r="F16" s="11">
        <v>0</v>
      </c>
      <c r="G16" s="25"/>
      <c r="H16" s="25"/>
      <c r="I16" s="25"/>
      <c r="J16" s="25"/>
      <c r="K16" s="25"/>
      <c r="L16" s="25">
        <v>1230000</v>
      </c>
      <c r="M16" s="25">
        <v>215000</v>
      </c>
      <c r="N16" s="25"/>
      <c r="O16" s="25"/>
      <c r="P16" s="25">
        <f>SUM(C16:O16)</f>
        <v>8460100</v>
      </c>
    </row>
    <row r="17" spans="1:16" ht="29.25" customHeight="1" x14ac:dyDescent="0.25">
      <c r="A17" s="14" t="s">
        <v>68</v>
      </c>
      <c r="B17" s="15" t="s">
        <v>67</v>
      </c>
      <c r="C17" s="10">
        <f t="shared" ref="C17:O17" si="6">SUM(C18:C22)</f>
        <v>51190503.329999998</v>
      </c>
      <c r="D17" s="10">
        <f t="shared" si="6"/>
        <v>2782705.31</v>
      </c>
      <c r="E17" s="10">
        <f t="shared" si="6"/>
        <v>-2782705.31</v>
      </c>
      <c r="F17" s="10">
        <f t="shared" si="6"/>
        <v>2782705.31</v>
      </c>
      <c r="G17" s="26">
        <f t="shared" si="6"/>
        <v>-674455.62</v>
      </c>
      <c r="H17" s="26">
        <f t="shared" si="6"/>
        <v>1654455.62</v>
      </c>
      <c r="I17" s="26">
        <f t="shared" si="6"/>
        <v>228800</v>
      </c>
      <c r="J17" s="26">
        <f t="shared" si="6"/>
        <v>61000</v>
      </c>
      <c r="K17" s="26">
        <f t="shared" si="6"/>
        <v>7591400</v>
      </c>
      <c r="L17" s="26">
        <f t="shared" si="6"/>
        <v>0</v>
      </c>
      <c r="M17" s="26">
        <f t="shared" ref="M17:N17" si="7">SUM(M18:M22)</f>
        <v>10968170.779999999</v>
      </c>
      <c r="N17" s="26">
        <f t="shared" si="7"/>
        <v>1569528.27</v>
      </c>
      <c r="O17" s="26">
        <f t="shared" si="6"/>
        <v>-357450</v>
      </c>
      <c r="P17" s="26">
        <f>SUBTOTAL(9,P18:P22)</f>
        <v>75014657.689999998</v>
      </c>
    </row>
    <row r="18" spans="1:16" x14ac:dyDescent="0.25">
      <c r="A18" s="12" t="s">
        <v>66</v>
      </c>
      <c r="B18" s="13" t="s">
        <v>65</v>
      </c>
      <c r="C18" s="11">
        <v>148644.32999999999</v>
      </c>
      <c r="D18" s="11"/>
      <c r="E18" s="11"/>
      <c r="F18" s="11"/>
      <c r="G18" s="25"/>
      <c r="H18" s="25"/>
      <c r="I18" s="25"/>
      <c r="J18" s="25"/>
      <c r="K18" s="25"/>
      <c r="L18" s="25"/>
      <c r="M18" s="25">
        <v>73601.429999999993</v>
      </c>
      <c r="N18" s="25"/>
      <c r="O18" s="25"/>
      <c r="P18" s="25">
        <f>SUM(C18:O18)</f>
        <v>222245.75999999998</v>
      </c>
    </row>
    <row r="19" spans="1:16" x14ac:dyDescent="0.25">
      <c r="A19" s="12" t="s">
        <v>64</v>
      </c>
      <c r="B19" s="13" t="s">
        <v>63</v>
      </c>
      <c r="C19" s="11">
        <v>168000</v>
      </c>
      <c r="D19" s="11"/>
      <c r="E19" s="11"/>
      <c r="F19" s="11"/>
      <c r="G19" s="25"/>
      <c r="H19" s="25"/>
      <c r="I19" s="25"/>
      <c r="J19" s="25"/>
      <c r="K19" s="25"/>
      <c r="L19" s="25"/>
      <c r="M19" s="25"/>
      <c r="N19" s="25"/>
      <c r="O19" s="25">
        <v>-960</v>
      </c>
      <c r="P19" s="25">
        <f>SUM(C19:O19)</f>
        <v>167040</v>
      </c>
    </row>
    <row r="20" spans="1:16" x14ac:dyDescent="0.25">
      <c r="A20" s="12" t="s">
        <v>62</v>
      </c>
      <c r="B20" s="13" t="s">
        <v>61</v>
      </c>
      <c r="C20" s="11">
        <v>2100000</v>
      </c>
      <c r="D20" s="11">
        <v>2100000</v>
      </c>
      <c r="E20" s="11">
        <v>-2100000</v>
      </c>
      <c r="F20" s="11">
        <v>2100000</v>
      </c>
      <c r="G20" s="25"/>
      <c r="H20" s="25"/>
      <c r="I20" s="25">
        <v>15000</v>
      </c>
      <c r="J20" s="25"/>
      <c r="K20" s="25"/>
      <c r="L20" s="25"/>
      <c r="M20" s="25"/>
      <c r="N20" s="25"/>
      <c r="O20" s="25"/>
      <c r="P20" s="25">
        <f>SUM(C20:O20)</f>
        <v>4215000</v>
      </c>
    </row>
    <row r="21" spans="1:16" x14ac:dyDescent="0.25">
      <c r="A21" s="12" t="s">
        <v>60</v>
      </c>
      <c r="B21" s="13" t="s">
        <v>59</v>
      </c>
      <c r="C21" s="11">
        <v>47983533</v>
      </c>
      <c r="D21" s="11">
        <v>682705.31</v>
      </c>
      <c r="E21" s="11">
        <v>-682705.31</v>
      </c>
      <c r="F21" s="11">
        <v>682705.31</v>
      </c>
      <c r="G21" s="25">
        <v>-674455.62</v>
      </c>
      <c r="H21" s="25">
        <v>1324455.6200000001</v>
      </c>
      <c r="I21" s="25">
        <v>213800</v>
      </c>
      <c r="J21" s="25"/>
      <c r="K21" s="25">
        <v>7591400</v>
      </c>
      <c r="L21" s="25"/>
      <c r="M21" s="25">
        <v>10894569.35</v>
      </c>
      <c r="N21" s="25">
        <v>1576038.27</v>
      </c>
      <c r="O21" s="25"/>
      <c r="P21" s="25">
        <f>SUM(C21:O21)</f>
        <v>69592045.929999992</v>
      </c>
    </row>
    <row r="22" spans="1:16" ht="25.5" x14ac:dyDescent="0.25">
      <c r="A22" s="12" t="s">
        <v>58</v>
      </c>
      <c r="B22" s="13" t="s">
        <v>57</v>
      </c>
      <c r="C22" s="11">
        <v>790326</v>
      </c>
      <c r="D22" s="11"/>
      <c r="E22" s="11"/>
      <c r="F22" s="11"/>
      <c r="G22" s="25"/>
      <c r="H22" s="25">
        <v>330000</v>
      </c>
      <c r="I22" s="25"/>
      <c r="J22" s="25">
        <v>61000</v>
      </c>
      <c r="K22" s="25"/>
      <c r="L22" s="25"/>
      <c r="M22" s="25"/>
      <c r="N22" s="25">
        <v>-6510</v>
      </c>
      <c r="O22" s="25">
        <v>-356490</v>
      </c>
      <c r="P22" s="25">
        <f>SUM(C22:O22)</f>
        <v>818326</v>
      </c>
    </row>
    <row r="23" spans="1:16" ht="23.25" customHeight="1" x14ac:dyDescent="0.25">
      <c r="A23" s="14" t="s">
        <v>56</v>
      </c>
      <c r="B23" s="15" t="s">
        <v>55</v>
      </c>
      <c r="C23" s="10">
        <f>SUM(C24:C27)</f>
        <v>14931750</v>
      </c>
      <c r="D23" s="10">
        <f t="shared" ref="D23:J23" si="8">SUM(D24:D26)</f>
        <v>0</v>
      </c>
      <c r="E23" s="10">
        <f t="shared" si="8"/>
        <v>0</v>
      </c>
      <c r="F23" s="10">
        <f t="shared" si="8"/>
        <v>0</v>
      </c>
      <c r="G23" s="26">
        <f t="shared" si="8"/>
        <v>0</v>
      </c>
      <c r="H23" s="26">
        <f t="shared" si="8"/>
        <v>-650000</v>
      </c>
      <c r="I23" s="26">
        <f>SUM(I24:I27)</f>
        <v>-206200</v>
      </c>
      <c r="J23" s="26">
        <f t="shared" si="8"/>
        <v>381500</v>
      </c>
      <c r="K23" s="26">
        <f>SUM(K24:K27)</f>
        <v>-1403754.4999999998</v>
      </c>
      <c r="L23" s="26">
        <f>SUM(L24:L27)</f>
        <v>34801959.229999997</v>
      </c>
      <c r="M23" s="26">
        <f>SUM(M24:M27)</f>
        <v>2651690.37</v>
      </c>
      <c r="N23" s="26">
        <f>SUM(N24:N27)</f>
        <v>-10488.12</v>
      </c>
      <c r="O23" s="26">
        <f>SUM(O24:O27)</f>
        <v>165543.61000000002</v>
      </c>
      <c r="P23" s="26">
        <f>SUBTOTAL(9,P24:P27)</f>
        <v>50662000.589999996</v>
      </c>
    </row>
    <row r="24" spans="1:16" x14ac:dyDescent="0.25">
      <c r="A24" s="12" t="s">
        <v>54</v>
      </c>
      <c r="B24" s="13" t="s">
        <v>53</v>
      </c>
      <c r="C24" s="11">
        <v>32500</v>
      </c>
      <c r="D24" s="11"/>
      <c r="E24" s="11"/>
      <c r="F24" s="11">
        <v>0</v>
      </c>
      <c r="G24" s="25"/>
      <c r="H24" s="25"/>
      <c r="I24" s="25">
        <v>7600</v>
      </c>
      <c r="J24" s="25">
        <v>350900</v>
      </c>
      <c r="K24" s="25"/>
      <c r="L24" s="25"/>
      <c r="M24" s="25"/>
      <c r="N24" s="25">
        <v>-10488.12</v>
      </c>
      <c r="O24" s="25">
        <v>158324.64000000001</v>
      </c>
      <c r="P24" s="25">
        <f>SUM(C24:O24)</f>
        <v>538836.52</v>
      </c>
    </row>
    <row r="25" spans="1:16" x14ac:dyDescent="0.25">
      <c r="A25" s="12" t="s">
        <v>52</v>
      </c>
      <c r="B25" s="13" t="s">
        <v>51</v>
      </c>
      <c r="C25" s="11">
        <v>1320000</v>
      </c>
      <c r="D25" s="11"/>
      <c r="E25" s="11"/>
      <c r="F25" s="11"/>
      <c r="G25" s="25"/>
      <c r="H25" s="25"/>
      <c r="I25" s="25">
        <v>50568</v>
      </c>
      <c r="J25" s="25">
        <v>30600</v>
      </c>
      <c r="K25" s="25">
        <v>935505.51</v>
      </c>
      <c r="L25" s="25">
        <v>34797817.229999997</v>
      </c>
      <c r="M25" s="25">
        <v>2112198.17</v>
      </c>
      <c r="N25" s="25"/>
      <c r="O25" s="25">
        <v>7218.97</v>
      </c>
      <c r="P25" s="25">
        <f>SUM(C25:O25)</f>
        <v>39253907.879999995</v>
      </c>
    </row>
    <row r="26" spans="1:16" ht="28.5" customHeight="1" x14ac:dyDescent="0.25">
      <c r="A26" s="19" t="s">
        <v>99</v>
      </c>
      <c r="B26" s="13" t="s">
        <v>96</v>
      </c>
      <c r="C26" s="11">
        <v>13579250</v>
      </c>
      <c r="D26" s="11"/>
      <c r="E26" s="11"/>
      <c r="F26" s="11"/>
      <c r="G26" s="25"/>
      <c r="H26" s="25">
        <v>-650000</v>
      </c>
      <c r="I26" s="25">
        <v>-264368</v>
      </c>
      <c r="J26" s="25"/>
      <c r="K26" s="25">
        <v>-2339260.0099999998</v>
      </c>
      <c r="L26" s="25">
        <v>4142</v>
      </c>
      <c r="M26" s="25">
        <v>539492.19999999995</v>
      </c>
      <c r="N26" s="25"/>
      <c r="O26" s="25"/>
      <c r="P26" s="25">
        <f>SUM(C26:O26)</f>
        <v>10869256.189999999</v>
      </c>
    </row>
    <row r="27" spans="1:16" ht="28.5" hidden="1" customHeight="1" x14ac:dyDescent="0.25">
      <c r="A27" s="19" t="s">
        <v>101</v>
      </c>
      <c r="B27" s="20" t="s">
        <v>102</v>
      </c>
      <c r="C27" s="11"/>
      <c r="D27" s="11"/>
      <c r="E27" s="11"/>
      <c r="F27" s="11"/>
      <c r="G27" s="25"/>
      <c r="H27" s="25"/>
      <c r="I27" s="25"/>
      <c r="J27" s="25"/>
      <c r="K27" s="25"/>
      <c r="L27" s="25"/>
      <c r="M27" s="25"/>
      <c r="N27" s="25"/>
      <c r="O27" s="25"/>
      <c r="P27" s="25">
        <f>SUM(C27:O27)</f>
        <v>0</v>
      </c>
    </row>
    <row r="28" spans="1:16" ht="23.25" customHeight="1" x14ac:dyDescent="0.25">
      <c r="A28" s="14" t="s">
        <v>50</v>
      </c>
      <c r="B28" s="15" t="s">
        <v>49</v>
      </c>
      <c r="C28" s="10">
        <f t="shared" ref="C28:O28" si="9">SUM(C29:C33)</f>
        <v>296493962.69</v>
      </c>
      <c r="D28" s="10">
        <f t="shared" si="9"/>
        <v>1682000</v>
      </c>
      <c r="E28" s="10">
        <f t="shared" si="9"/>
        <v>-1682000</v>
      </c>
      <c r="F28" s="10">
        <f t="shared" si="9"/>
        <v>1682000</v>
      </c>
      <c r="G28" s="26">
        <f t="shared" si="9"/>
        <v>810000</v>
      </c>
      <c r="H28" s="26">
        <f t="shared" si="9"/>
        <v>4371545.6400000006</v>
      </c>
      <c r="I28" s="26">
        <f t="shared" si="9"/>
        <v>2071648</v>
      </c>
      <c r="J28" s="26">
        <f t="shared" si="9"/>
        <v>8379348.5099999998</v>
      </c>
      <c r="K28" s="26">
        <f t="shared" si="9"/>
        <v>22509277.5</v>
      </c>
      <c r="L28" s="26">
        <f t="shared" si="9"/>
        <v>7545459</v>
      </c>
      <c r="M28" s="26">
        <f t="shared" ref="M28:N28" si="10">SUM(M29:M33)</f>
        <v>20251251.050000001</v>
      </c>
      <c r="N28" s="26">
        <f t="shared" si="10"/>
        <v>-1751658.25</v>
      </c>
      <c r="O28" s="26">
        <f t="shared" si="9"/>
        <v>0</v>
      </c>
      <c r="P28" s="26">
        <f>SUBTOTAL(9,P29:P33)</f>
        <v>362362834.14000005</v>
      </c>
    </row>
    <row r="29" spans="1:16" x14ac:dyDescent="0.25">
      <c r="A29" s="12" t="s">
        <v>48</v>
      </c>
      <c r="B29" s="13" t="s">
        <v>47</v>
      </c>
      <c r="C29" s="11">
        <v>73000000</v>
      </c>
      <c r="D29" s="11">
        <v>600000</v>
      </c>
      <c r="E29" s="11">
        <v>-600000</v>
      </c>
      <c r="F29" s="11">
        <v>600000</v>
      </c>
      <c r="G29" s="25">
        <v>150000</v>
      </c>
      <c r="H29" s="25">
        <v>325146</v>
      </c>
      <c r="I29" s="25">
        <v>702456</v>
      </c>
      <c r="J29" s="25">
        <v>10012574.93</v>
      </c>
      <c r="K29" s="25">
        <v>2704810</v>
      </c>
      <c r="L29" s="25">
        <v>41000</v>
      </c>
      <c r="M29" s="25">
        <v>3884829</v>
      </c>
      <c r="N29" s="25">
        <v>94553.77</v>
      </c>
      <c r="O29" s="25">
        <v>381673</v>
      </c>
      <c r="P29" s="25">
        <f>SUM(C29:O29)</f>
        <v>91897042.700000003</v>
      </c>
    </row>
    <row r="30" spans="1:16" x14ac:dyDescent="0.25">
      <c r="A30" s="12" t="s">
        <v>46</v>
      </c>
      <c r="B30" s="13" t="s">
        <v>45</v>
      </c>
      <c r="C30" s="11">
        <v>177942562.69</v>
      </c>
      <c r="D30" s="11">
        <v>1000000</v>
      </c>
      <c r="E30" s="11">
        <v>-1000000</v>
      </c>
      <c r="F30" s="11">
        <v>1000000</v>
      </c>
      <c r="G30" s="25">
        <v>660000</v>
      </c>
      <c r="H30" s="25">
        <v>4003395.57</v>
      </c>
      <c r="I30" s="25">
        <v>1204360</v>
      </c>
      <c r="J30" s="25">
        <v>-3591205.42</v>
      </c>
      <c r="K30" s="25">
        <v>19674467.5</v>
      </c>
      <c r="L30" s="25">
        <v>2803686</v>
      </c>
      <c r="M30" s="25">
        <v>13342318.050000001</v>
      </c>
      <c r="N30" s="25">
        <v>-1891075.4</v>
      </c>
      <c r="O30" s="25">
        <v>-309557.28999999998</v>
      </c>
      <c r="P30" s="25">
        <f>SUM(C30:O30)</f>
        <v>214838951.70000002</v>
      </c>
    </row>
    <row r="31" spans="1:16" ht="30" customHeight="1" x14ac:dyDescent="0.25">
      <c r="A31" s="19" t="s">
        <v>98</v>
      </c>
      <c r="B31" s="13" t="s">
        <v>97</v>
      </c>
      <c r="C31" s="11">
        <v>28806400</v>
      </c>
      <c r="D31" s="11">
        <v>82000</v>
      </c>
      <c r="E31" s="11">
        <v>-82000</v>
      </c>
      <c r="F31" s="11">
        <v>82000</v>
      </c>
      <c r="G31" s="25"/>
      <c r="H31" s="25">
        <v>43004.07</v>
      </c>
      <c r="I31" s="25">
        <v>164832</v>
      </c>
      <c r="J31" s="25">
        <v>1957979</v>
      </c>
      <c r="K31" s="25">
        <v>130000</v>
      </c>
      <c r="L31" s="25">
        <v>2878873</v>
      </c>
      <c r="M31" s="25">
        <v>1568222.52</v>
      </c>
      <c r="N31" s="25">
        <v>44863.38</v>
      </c>
      <c r="O31" s="25">
        <v>-18044.240000000002</v>
      </c>
      <c r="P31" s="25">
        <f>SUM(C31:O31)</f>
        <v>35658129.730000004</v>
      </c>
    </row>
    <row r="32" spans="1:16" ht="25.5" x14ac:dyDescent="0.25">
      <c r="A32" s="12" t="s">
        <v>44</v>
      </c>
      <c r="B32" s="13" t="s">
        <v>43</v>
      </c>
      <c r="C32" s="11">
        <v>25000</v>
      </c>
      <c r="D32" s="11"/>
      <c r="E32" s="11"/>
      <c r="F32" s="11"/>
      <c r="G32" s="25"/>
      <c r="H32" s="25"/>
      <c r="I32" s="25"/>
      <c r="J32" s="25"/>
      <c r="K32" s="25"/>
      <c r="L32" s="25"/>
      <c r="M32" s="25"/>
      <c r="N32" s="25"/>
      <c r="O32" s="25"/>
      <c r="P32" s="25">
        <f>SUM(C32:O32)</f>
        <v>25000</v>
      </c>
    </row>
    <row r="33" spans="1:18" x14ac:dyDescent="0.25">
      <c r="A33" s="12" t="s">
        <v>42</v>
      </c>
      <c r="B33" s="13" t="s">
        <v>41</v>
      </c>
      <c r="C33" s="11">
        <v>16720000</v>
      </c>
      <c r="D33" s="11"/>
      <c r="E33" s="11"/>
      <c r="F33" s="11"/>
      <c r="G33" s="25"/>
      <c r="H33" s="25"/>
      <c r="I33" s="25"/>
      <c r="J33" s="25"/>
      <c r="K33" s="25"/>
      <c r="L33" s="25">
        <v>1821900</v>
      </c>
      <c r="M33" s="25">
        <v>1455881.48</v>
      </c>
      <c r="N33" s="25"/>
      <c r="O33" s="25">
        <v>-54071.47</v>
      </c>
      <c r="P33" s="25">
        <f>SUM(C33:O33)</f>
        <v>19943710.010000002</v>
      </c>
    </row>
    <row r="34" spans="1:18" ht="24.75" customHeight="1" x14ac:dyDescent="0.25">
      <c r="A34" s="14" t="s">
        <v>40</v>
      </c>
      <c r="B34" s="15" t="s">
        <v>39</v>
      </c>
      <c r="C34" s="10">
        <f t="shared" ref="C34:L34" si="11">SUM(C35:C36)</f>
        <v>50576597</v>
      </c>
      <c r="D34" s="10">
        <f t="shared" si="11"/>
        <v>430000</v>
      </c>
      <c r="E34" s="10">
        <f t="shared" si="11"/>
        <v>-430000</v>
      </c>
      <c r="F34" s="10">
        <f t="shared" si="11"/>
        <v>430000</v>
      </c>
      <c r="G34" s="26">
        <f t="shared" si="11"/>
        <v>19900</v>
      </c>
      <c r="H34" s="26">
        <f t="shared" si="11"/>
        <v>0</v>
      </c>
      <c r="I34" s="26">
        <f t="shared" si="11"/>
        <v>450000</v>
      </c>
      <c r="J34" s="26">
        <f t="shared" si="11"/>
        <v>0</v>
      </c>
      <c r="K34" s="26">
        <f t="shared" si="11"/>
        <v>75230</v>
      </c>
      <c r="L34" s="26">
        <f t="shared" si="11"/>
        <v>11393500</v>
      </c>
      <c r="M34" s="26">
        <f t="shared" ref="M34:O34" si="12">SUM(M35:M36)</f>
        <v>1853584</v>
      </c>
      <c r="N34" s="26">
        <f t="shared" si="12"/>
        <v>0</v>
      </c>
      <c r="O34" s="26">
        <f t="shared" si="12"/>
        <v>0</v>
      </c>
      <c r="P34" s="26">
        <f>SUBTOTAL(9,P35:P36)</f>
        <v>64798811</v>
      </c>
    </row>
    <row r="35" spans="1:18" ht="14.25" customHeight="1" x14ac:dyDescent="0.25">
      <c r="A35" s="12" t="s">
        <v>38</v>
      </c>
      <c r="B35" s="13" t="s">
        <v>37</v>
      </c>
      <c r="C35" s="11">
        <v>50576597</v>
      </c>
      <c r="D35" s="11">
        <v>430000</v>
      </c>
      <c r="E35" s="11">
        <v>-430000</v>
      </c>
      <c r="F35" s="11">
        <v>430000</v>
      </c>
      <c r="G35" s="25">
        <v>19900</v>
      </c>
      <c r="H35" s="25"/>
      <c r="I35" s="25">
        <v>450000</v>
      </c>
      <c r="J35" s="25"/>
      <c r="K35" s="25">
        <v>75230</v>
      </c>
      <c r="L35" s="25">
        <v>11393500</v>
      </c>
      <c r="M35" s="25">
        <v>1853584</v>
      </c>
      <c r="N35" s="25"/>
      <c r="O35" s="25"/>
      <c r="P35" s="25">
        <f>SUM(C35:O35)</f>
        <v>64798811</v>
      </c>
    </row>
    <row r="36" spans="1:18" ht="15" hidden="1" customHeight="1" x14ac:dyDescent="0.25">
      <c r="A36" s="12" t="s">
        <v>36</v>
      </c>
      <c r="B36" s="13" t="s">
        <v>35</v>
      </c>
      <c r="C36" s="11"/>
      <c r="D36" s="11"/>
      <c r="E36" s="11">
        <v>0</v>
      </c>
      <c r="F36" s="11"/>
      <c r="G36" s="25"/>
      <c r="H36" s="25"/>
      <c r="I36" s="25"/>
      <c r="J36" s="25"/>
      <c r="K36" s="25"/>
      <c r="L36" s="25"/>
      <c r="M36" s="25"/>
      <c r="N36" s="25"/>
      <c r="O36" s="25"/>
      <c r="P36" s="25">
        <f>SUM(C36:O36)</f>
        <v>0</v>
      </c>
    </row>
    <row r="37" spans="1:18" ht="22.5" customHeight="1" x14ac:dyDescent="0.25">
      <c r="A37" s="14" t="s">
        <v>34</v>
      </c>
      <c r="B37" s="15" t="s">
        <v>33</v>
      </c>
      <c r="C37" s="10">
        <f t="shared" ref="C37:O37" si="13">SUM(C38:C42)</f>
        <v>28678216.759999998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26"/>
      <c r="H37" s="26">
        <f t="shared" si="13"/>
        <v>259.68</v>
      </c>
      <c r="I37" s="26">
        <f t="shared" si="13"/>
        <v>0</v>
      </c>
      <c r="J37" s="26">
        <f t="shared" si="13"/>
        <v>-143406.80000000002</v>
      </c>
      <c r="K37" s="26">
        <f t="shared" si="13"/>
        <v>0</v>
      </c>
      <c r="L37" s="26">
        <f t="shared" si="13"/>
        <v>0</v>
      </c>
      <c r="M37" s="26">
        <f t="shared" ref="M37:N37" si="14">SUM(M38:M42)</f>
        <v>-873716</v>
      </c>
      <c r="N37" s="26">
        <f t="shared" si="14"/>
        <v>-37772.639999999999</v>
      </c>
      <c r="O37" s="26">
        <f>SUM(O38:O42)</f>
        <v>-64782.73000000001</v>
      </c>
      <c r="P37" s="26">
        <f>SUBTOTAL(9,P38:P42)</f>
        <v>27558798.27</v>
      </c>
    </row>
    <row r="38" spans="1:18" ht="18" customHeight="1" x14ac:dyDescent="0.25">
      <c r="A38" s="12" t="s">
        <v>32</v>
      </c>
      <c r="B38" s="13" t="s">
        <v>31</v>
      </c>
      <c r="C38" s="11">
        <v>5935000</v>
      </c>
      <c r="D38" s="11"/>
      <c r="E38" s="11"/>
      <c r="F38" s="11"/>
      <c r="G38" s="25"/>
      <c r="H38" s="25"/>
      <c r="I38" s="25"/>
      <c r="J38" s="25">
        <v>900.08</v>
      </c>
      <c r="K38" s="25"/>
      <c r="L38" s="25"/>
      <c r="M38" s="25"/>
      <c r="N38" s="25"/>
      <c r="O38" s="25">
        <v>-63194.33</v>
      </c>
      <c r="P38" s="25">
        <f>SUM(C38:O38)</f>
        <v>5872705.75</v>
      </c>
    </row>
    <row r="39" spans="1:18" ht="30.75" hidden="1" customHeight="1" x14ac:dyDescent="0.25">
      <c r="A39" s="12" t="s">
        <v>30</v>
      </c>
      <c r="B39" s="13" t="s">
        <v>29</v>
      </c>
      <c r="C39" s="11"/>
      <c r="D39" s="11"/>
      <c r="E39" s="11"/>
      <c r="F39" s="11"/>
      <c r="G39" s="25"/>
      <c r="H39" s="25"/>
      <c r="I39" s="25"/>
      <c r="J39" s="25"/>
      <c r="K39" s="25"/>
      <c r="L39" s="25"/>
      <c r="M39" s="25"/>
      <c r="N39" s="25"/>
      <c r="O39" s="25"/>
      <c r="P39" s="25">
        <f>SUM(C39:O39)</f>
        <v>0</v>
      </c>
    </row>
    <row r="40" spans="1:18" ht="24" customHeight="1" x14ac:dyDescent="0.25">
      <c r="A40" s="12" t="s">
        <v>28</v>
      </c>
      <c r="B40" s="13" t="s">
        <v>27</v>
      </c>
      <c r="C40" s="11">
        <v>144400</v>
      </c>
      <c r="D40" s="11"/>
      <c r="E40" s="11"/>
      <c r="F40" s="11"/>
      <c r="G40" s="25"/>
      <c r="H40" s="25"/>
      <c r="I40" s="25"/>
      <c r="J40" s="25"/>
      <c r="K40" s="25"/>
      <c r="L40" s="25"/>
      <c r="M40" s="25"/>
      <c r="N40" s="25"/>
      <c r="O40" s="25">
        <v>-131600</v>
      </c>
      <c r="P40" s="25">
        <f>SUM(C40:O40)</f>
        <v>12800</v>
      </c>
    </row>
    <row r="41" spans="1:18" ht="17.25" customHeight="1" x14ac:dyDescent="0.25">
      <c r="A41" s="12" t="s">
        <v>26</v>
      </c>
      <c r="B41" s="13" t="s">
        <v>25</v>
      </c>
      <c r="C41" s="11">
        <v>19886092.759999998</v>
      </c>
      <c r="D41" s="11"/>
      <c r="E41" s="11"/>
      <c r="F41" s="11"/>
      <c r="G41" s="25"/>
      <c r="H41" s="25">
        <v>259.68</v>
      </c>
      <c r="I41" s="25"/>
      <c r="J41" s="25">
        <v>-144306.88</v>
      </c>
      <c r="K41" s="25"/>
      <c r="L41" s="25"/>
      <c r="M41" s="25">
        <v>-873716</v>
      </c>
      <c r="N41" s="25">
        <v>-37772.639999999999</v>
      </c>
      <c r="O41" s="25">
        <v>130011.6</v>
      </c>
      <c r="P41" s="25">
        <f>SUM(C41:O41)</f>
        <v>18960568.52</v>
      </c>
      <c r="R41" s="2"/>
    </row>
    <row r="42" spans="1:18" ht="33" customHeight="1" x14ac:dyDescent="0.25">
      <c r="A42" s="12" t="s">
        <v>24</v>
      </c>
      <c r="B42" s="13" t="s">
        <v>23</v>
      </c>
      <c r="C42" s="11">
        <v>2712724</v>
      </c>
      <c r="D42" s="11"/>
      <c r="E42" s="11"/>
      <c r="F42" s="11"/>
      <c r="G42" s="25"/>
      <c r="H42" s="25"/>
      <c r="I42" s="25"/>
      <c r="J42" s="25"/>
      <c r="K42" s="25"/>
      <c r="L42" s="25"/>
      <c r="M42" s="25"/>
      <c r="N42" s="25"/>
      <c r="O42" s="25"/>
      <c r="P42" s="25">
        <f>SUM(C42:O42)</f>
        <v>2712724</v>
      </c>
    </row>
    <row r="43" spans="1:18" ht="24.75" customHeight="1" x14ac:dyDescent="0.25">
      <c r="A43" s="14" t="s">
        <v>22</v>
      </c>
      <c r="B43" s="15" t="s">
        <v>21</v>
      </c>
      <c r="C43" s="10">
        <f t="shared" ref="C43:L43" si="15">SUM(C44:C47)</f>
        <v>39357602</v>
      </c>
      <c r="D43" s="10">
        <f t="shared" si="15"/>
        <v>0</v>
      </c>
      <c r="E43" s="10">
        <f t="shared" si="15"/>
        <v>0</v>
      </c>
      <c r="F43" s="10">
        <f t="shared" si="15"/>
        <v>0</v>
      </c>
      <c r="G43" s="26">
        <f t="shared" si="15"/>
        <v>0</v>
      </c>
      <c r="H43" s="26">
        <f t="shared" si="15"/>
        <v>611094</v>
      </c>
      <c r="I43" s="26">
        <f t="shared" si="15"/>
        <v>0</v>
      </c>
      <c r="J43" s="26">
        <f t="shared" si="15"/>
        <v>466953</v>
      </c>
      <c r="K43" s="26">
        <f t="shared" si="15"/>
        <v>0</v>
      </c>
      <c r="L43" s="26">
        <f t="shared" si="15"/>
        <v>0</v>
      </c>
      <c r="M43" s="26">
        <f t="shared" ref="M43:N43" si="16">SUM(M44:M47)</f>
        <v>530000</v>
      </c>
      <c r="N43" s="26">
        <f t="shared" si="16"/>
        <v>-759842.91</v>
      </c>
      <c r="O43" s="26">
        <f t="shared" ref="O43" si="17">SUM(O44:O47)</f>
        <v>4281.1000000000004</v>
      </c>
      <c r="P43" s="26">
        <f>SUBTOTAL(9,P44:P47)</f>
        <v>40210087.189999998</v>
      </c>
    </row>
    <row r="44" spans="1:18" ht="21.75" customHeight="1" x14ac:dyDescent="0.25">
      <c r="A44" s="12" t="s">
        <v>20</v>
      </c>
      <c r="B44" s="13" t="s">
        <v>19</v>
      </c>
      <c r="C44" s="11">
        <v>39357602</v>
      </c>
      <c r="D44" s="11">
        <v>-25507603</v>
      </c>
      <c r="E44" s="11">
        <v>25507603</v>
      </c>
      <c r="F44" s="11">
        <v>-25507603</v>
      </c>
      <c r="G44" s="25"/>
      <c r="H44" s="25">
        <v>611094</v>
      </c>
      <c r="I44" s="25"/>
      <c r="J44" s="25">
        <v>466953</v>
      </c>
      <c r="K44" s="25"/>
      <c r="L44" s="25"/>
      <c r="M44" s="25">
        <v>537667.46</v>
      </c>
      <c r="N44" s="25">
        <v>-767</v>
      </c>
      <c r="O44" s="25">
        <v>4281.1000000000004</v>
      </c>
      <c r="P44" s="25">
        <f>SUM(C44:O44)</f>
        <v>15469227.560000001</v>
      </c>
    </row>
    <row r="45" spans="1:18" ht="13.5" customHeight="1" x14ac:dyDescent="0.25">
      <c r="A45" s="12" t="s">
        <v>18</v>
      </c>
      <c r="B45" s="13" t="s">
        <v>17</v>
      </c>
      <c r="C45" s="11"/>
      <c r="D45" s="11">
        <v>25507603</v>
      </c>
      <c r="E45" s="11">
        <v>-25507603</v>
      </c>
      <c r="F45" s="11">
        <v>25507603</v>
      </c>
      <c r="G45" s="25"/>
      <c r="H45" s="25"/>
      <c r="I45" s="25"/>
      <c r="J45" s="25"/>
      <c r="K45" s="25"/>
      <c r="L45" s="25"/>
      <c r="M45" s="25">
        <v>-7667.46</v>
      </c>
      <c r="N45" s="25">
        <v>-759075.91</v>
      </c>
      <c r="O45" s="25"/>
      <c r="P45" s="25">
        <f>SUM(C45:O45)</f>
        <v>24740859.629999999</v>
      </c>
    </row>
    <row r="46" spans="1:18" hidden="1" x14ac:dyDescent="0.25">
      <c r="A46" s="12" t="s">
        <v>16</v>
      </c>
      <c r="B46" s="13" t="s">
        <v>15</v>
      </c>
      <c r="C46" s="11"/>
      <c r="D46" s="11"/>
      <c r="E46" s="11"/>
      <c r="F46" s="11"/>
      <c r="G46" s="25"/>
      <c r="H46" s="25"/>
      <c r="I46" s="25"/>
      <c r="J46" s="25"/>
      <c r="K46" s="25"/>
      <c r="L46" s="25"/>
      <c r="M46" s="25"/>
      <c r="N46" s="25"/>
      <c r="O46" s="25"/>
      <c r="P46" s="25">
        <f>SUM(C46:O46)</f>
        <v>0</v>
      </c>
    </row>
    <row r="47" spans="1:18" ht="27.75" hidden="1" customHeight="1" x14ac:dyDescent="0.25">
      <c r="A47" s="12" t="s">
        <v>14</v>
      </c>
      <c r="B47" s="13" t="s">
        <v>13</v>
      </c>
      <c r="C47" s="11"/>
      <c r="D47" s="11"/>
      <c r="E47" s="11"/>
      <c r="F47" s="11"/>
      <c r="G47" s="25"/>
      <c r="H47" s="25"/>
      <c r="I47" s="25"/>
      <c r="J47" s="25"/>
      <c r="K47" s="25"/>
      <c r="L47" s="25"/>
      <c r="M47" s="25"/>
      <c r="N47" s="25"/>
      <c r="O47" s="25"/>
      <c r="P47" s="25">
        <f>SUM(C47:O47)</f>
        <v>0</v>
      </c>
    </row>
    <row r="48" spans="1:18" ht="31.5" customHeight="1" x14ac:dyDescent="0.25">
      <c r="A48" s="14" t="s">
        <v>12</v>
      </c>
      <c r="B48" s="15" t="s">
        <v>11</v>
      </c>
      <c r="C48" s="10">
        <f t="shared" ref="C48:O48" si="18">SUM(C49)</f>
        <v>269117.28000000003</v>
      </c>
      <c r="D48" s="10">
        <f t="shared" si="18"/>
        <v>0</v>
      </c>
      <c r="E48" s="10">
        <f t="shared" si="18"/>
        <v>0</v>
      </c>
      <c r="F48" s="10">
        <f t="shared" si="18"/>
        <v>0</v>
      </c>
      <c r="G48" s="26"/>
      <c r="H48" s="26">
        <f t="shared" si="18"/>
        <v>0</v>
      </c>
      <c r="I48" s="26">
        <f t="shared" si="18"/>
        <v>0</v>
      </c>
      <c r="J48" s="26">
        <f t="shared" si="18"/>
        <v>9500</v>
      </c>
      <c r="K48" s="26">
        <f t="shared" si="18"/>
        <v>0</v>
      </c>
      <c r="L48" s="26">
        <f t="shared" si="18"/>
        <v>0</v>
      </c>
      <c r="M48" s="26">
        <f t="shared" si="18"/>
        <v>0</v>
      </c>
      <c r="N48" s="26">
        <f t="shared" si="18"/>
        <v>0</v>
      </c>
      <c r="O48" s="26">
        <f t="shared" si="18"/>
        <v>-3043.37</v>
      </c>
      <c r="P48" s="26">
        <f>SUBTOTAL(9,P49)</f>
        <v>275573.91000000003</v>
      </c>
    </row>
    <row r="49" spans="1:17" ht="46.5" customHeight="1" x14ac:dyDescent="0.25">
      <c r="A49" s="12" t="s">
        <v>10</v>
      </c>
      <c r="B49" s="13" t="s">
        <v>9</v>
      </c>
      <c r="C49" s="11">
        <v>269117.28000000003</v>
      </c>
      <c r="D49" s="11"/>
      <c r="E49" s="11"/>
      <c r="F49" s="11"/>
      <c r="G49" s="25"/>
      <c r="H49" s="25"/>
      <c r="I49" s="25"/>
      <c r="J49" s="25">
        <v>9500</v>
      </c>
      <c r="K49" s="25"/>
      <c r="L49" s="25"/>
      <c r="M49" s="25"/>
      <c r="N49" s="25"/>
      <c r="O49" s="25">
        <v>-3043.37</v>
      </c>
      <c r="P49" s="25">
        <f>SUM(C49:O49)</f>
        <v>275573.91000000003</v>
      </c>
    </row>
    <row r="50" spans="1:17" ht="54" customHeight="1" x14ac:dyDescent="0.25">
      <c r="A50" s="14" t="s">
        <v>8</v>
      </c>
      <c r="B50" s="15" t="s">
        <v>7</v>
      </c>
      <c r="C50" s="10">
        <f t="shared" ref="C50:L50" si="19">SUM(C51:C53)</f>
        <v>1564000</v>
      </c>
      <c r="D50" s="10">
        <f t="shared" si="19"/>
        <v>600000</v>
      </c>
      <c r="E50" s="10">
        <f t="shared" si="19"/>
        <v>-600000</v>
      </c>
      <c r="F50" s="10">
        <f t="shared" si="19"/>
        <v>600000</v>
      </c>
      <c r="G50" s="26">
        <f t="shared" si="19"/>
        <v>991380</v>
      </c>
      <c r="H50" s="26">
        <f t="shared" si="19"/>
        <v>0</v>
      </c>
      <c r="I50" s="26">
        <f t="shared" si="19"/>
        <v>1050000</v>
      </c>
      <c r="J50" s="26">
        <f t="shared" si="19"/>
        <v>0</v>
      </c>
      <c r="K50" s="26">
        <f t="shared" si="19"/>
        <v>500000</v>
      </c>
      <c r="L50" s="26">
        <f t="shared" si="19"/>
        <v>300000</v>
      </c>
      <c r="M50" s="26">
        <f t="shared" ref="M50:N50" si="20">SUM(M51:M53)</f>
        <v>1150000</v>
      </c>
      <c r="N50" s="26">
        <f t="shared" si="20"/>
        <v>0</v>
      </c>
      <c r="O50" s="26">
        <f t="shared" ref="O50" si="21">SUM(O51:O53)</f>
        <v>0</v>
      </c>
      <c r="P50" s="26">
        <f>SUBTOTAL(9,P51:P53)</f>
        <v>6155380</v>
      </c>
    </row>
    <row r="51" spans="1:17" ht="60" customHeight="1" x14ac:dyDescent="0.25">
      <c r="A51" s="12" t="s">
        <v>6</v>
      </c>
      <c r="B51" s="13" t="s">
        <v>5</v>
      </c>
      <c r="C51" s="11">
        <v>1564000</v>
      </c>
      <c r="D51" s="11"/>
      <c r="E51" s="11">
        <v>0</v>
      </c>
      <c r="F51" s="11">
        <v>0</v>
      </c>
      <c r="G51" s="25"/>
      <c r="H51" s="25">
        <v>0</v>
      </c>
      <c r="I51" s="25">
        <v>0</v>
      </c>
      <c r="J51" s="25">
        <v>0</v>
      </c>
      <c r="K51" s="25"/>
      <c r="L51" s="25"/>
      <c r="M51" s="25"/>
      <c r="N51" s="25"/>
      <c r="O51" s="25"/>
      <c r="P51" s="25">
        <f>SUM(C51:O51)</f>
        <v>1564000</v>
      </c>
    </row>
    <row r="52" spans="1:17" ht="18.75" customHeight="1" x14ac:dyDescent="0.25">
      <c r="A52" s="12" t="s">
        <v>4</v>
      </c>
      <c r="B52" s="13" t="s">
        <v>3</v>
      </c>
      <c r="C52" s="11"/>
      <c r="D52" s="11">
        <v>600000</v>
      </c>
      <c r="E52" s="11">
        <v>-600000</v>
      </c>
      <c r="F52" s="11">
        <v>600000</v>
      </c>
      <c r="G52" s="25">
        <v>991380</v>
      </c>
      <c r="H52" s="25"/>
      <c r="I52" s="25">
        <v>1050000</v>
      </c>
      <c r="J52" s="25"/>
      <c r="K52" s="25">
        <v>500000</v>
      </c>
      <c r="L52" s="25">
        <v>300000</v>
      </c>
      <c r="M52" s="25">
        <v>1150000</v>
      </c>
      <c r="N52" s="25"/>
      <c r="O52" s="25"/>
      <c r="P52" s="25">
        <f>SUM(C52:O52)</f>
        <v>4591380</v>
      </c>
    </row>
    <row r="53" spans="1:17" ht="29.25" customHeight="1" x14ac:dyDescent="0.25">
      <c r="A53" s="12" t="s">
        <v>2</v>
      </c>
      <c r="B53" s="13" t="s">
        <v>1</v>
      </c>
      <c r="C53" s="11"/>
      <c r="D53" s="11"/>
      <c r="E53" s="11"/>
      <c r="F53" s="11"/>
      <c r="G53" s="25"/>
      <c r="H53" s="25"/>
      <c r="I53" s="25"/>
      <c r="J53" s="25"/>
      <c r="K53" s="25"/>
      <c r="L53" s="25"/>
      <c r="M53" s="25"/>
      <c r="N53" s="25"/>
      <c r="O53" s="25"/>
      <c r="P53" s="25">
        <f>SUM(C53:O53)</f>
        <v>0</v>
      </c>
    </row>
    <row r="54" spans="1:17" ht="29.25" customHeight="1" x14ac:dyDescent="0.25">
      <c r="A54" s="23" t="s">
        <v>0</v>
      </c>
      <c r="B54" s="24"/>
      <c r="C54" s="10">
        <f t="shared" ref="C54:L54" si="22">C3+C12+C14+C17+C23+C28+C34+C37+C43+C48+C50</f>
        <v>561202771.77999997</v>
      </c>
      <c r="D54" s="26">
        <f t="shared" si="22"/>
        <v>5889621.4399999995</v>
      </c>
      <c r="E54" s="26">
        <f t="shared" si="22"/>
        <v>-5889621.4399999995</v>
      </c>
      <c r="F54" s="26">
        <f t="shared" si="22"/>
        <v>5889621.4399999995</v>
      </c>
      <c r="G54" s="26">
        <f t="shared" si="22"/>
        <v>1491044.38</v>
      </c>
      <c r="H54" s="26">
        <f t="shared" si="22"/>
        <v>7048377.3000000007</v>
      </c>
      <c r="I54" s="26">
        <f t="shared" si="22"/>
        <v>3848832</v>
      </c>
      <c r="J54" s="26">
        <f t="shared" si="22"/>
        <v>9164294.629999999</v>
      </c>
      <c r="K54" s="26">
        <f t="shared" si="22"/>
        <v>29532153</v>
      </c>
      <c r="L54" s="26">
        <f t="shared" si="22"/>
        <v>65876561.030000001</v>
      </c>
      <c r="M54" s="26">
        <f t="shared" ref="M54:O54" si="23">M3+M12+M14+M17+M23+M28+M34+M37+M43+M48+M50</f>
        <v>39221539.200000003</v>
      </c>
      <c r="N54" s="26">
        <f t="shared" si="23"/>
        <v>-1017331.9100000001</v>
      </c>
      <c r="O54" s="26">
        <f>O3+O14+O17+O23+O28+O34+O37+O43+O48</f>
        <v>-3.9108272176235914E-11</v>
      </c>
      <c r="P54" s="26">
        <f>SUBTOTAL(9,P3:P53)</f>
        <v>722257862.8499999</v>
      </c>
      <c r="Q54" s="2"/>
    </row>
    <row r="59" spans="1:17" x14ac:dyDescent="0.25">
      <c r="F59" s="7" t="s">
        <v>104</v>
      </c>
      <c r="Q59" s="1" t="s">
        <v>103</v>
      </c>
    </row>
  </sheetData>
  <mergeCells count="2">
    <mergeCell ref="A1:P1"/>
    <mergeCell ref="A54:B54"/>
  </mergeCells>
  <conditionalFormatting sqref="C5">
    <cfRule type="expression" dxfId="5" priority="5" stopIfTrue="1">
      <formula>RIGHT($B5,2)="00"</formula>
    </cfRule>
    <cfRule type="expression" dxfId="4" priority="6" stopIfTrue="1">
      <formula>$B5="Общий итог"</formula>
    </cfRule>
  </conditionalFormatting>
  <conditionalFormatting sqref="C8">
    <cfRule type="expression" dxfId="3" priority="3" stopIfTrue="1">
      <formula>RIGHT($B8,2)="00"</formula>
    </cfRule>
    <cfRule type="expression" dxfId="2" priority="4" stopIfTrue="1">
      <formula>$B8="Общий итог"</formula>
    </cfRule>
  </conditionalFormatting>
  <conditionalFormatting sqref="C10">
    <cfRule type="expression" dxfId="1" priority="1" stopIfTrue="1">
      <formula>RIGHT($B10,2)="00"</formula>
    </cfRule>
    <cfRule type="expression" dxfId="0" priority="2" stopIfTrue="1">
      <formula>$B10="Общий итог"</formula>
    </cfRule>
  </conditionalFormatting>
  <pageMargins left="0.19685039370078741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2020-03-26T07:22:55Z</cp:lastPrinted>
  <dcterms:created xsi:type="dcterms:W3CDTF">2017-05-22T06:23:45Z</dcterms:created>
  <dcterms:modified xsi:type="dcterms:W3CDTF">2022-03-31T07:13:49Z</dcterms:modified>
</cp:coreProperties>
</file>