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870" windowWidth="19440" windowHeight="6450" tabRatio="817"/>
  </bookViews>
  <sheets>
    <sheet name="Регион ФФПП 2024" sheetId="115" r:id="rId1"/>
    <sheet name="ИНП2024" sheetId="61" r:id="rId2"/>
    <sheet name="ИБР2024" sheetId="94" r:id="rId3"/>
  </sheets>
  <definedNames>
    <definedName name="_xlnm.Print_Titles" localSheetId="2">ИБР2024!$A:$B</definedName>
    <definedName name="_xlnm.Print_Titles" localSheetId="1">ИНП2024!$A:$B,ИНП2024!$3:$8</definedName>
    <definedName name="_xlnm.Print_Titles" localSheetId="0">'Регион ФФПП 2024'!$A:$B</definedName>
    <definedName name="_xlnm.Print_Area" localSheetId="2">ИБР2024!$A$1:$AR$20</definedName>
    <definedName name="_xlnm.Print_Area" localSheetId="1">ИНП2024!$A$1:$U$20</definedName>
    <definedName name="_xlnm.Print_Area" localSheetId="0">'Регион ФФПП 2024'!$A$1:$O$20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17" i="115" l="1"/>
  <c r="AO10" i="94" l="1"/>
  <c r="I10" i="94"/>
  <c r="L10" i="94"/>
  <c r="N10" i="94"/>
  <c r="G17" i="61" l="1"/>
  <c r="G18" i="61"/>
  <c r="G19" i="61"/>
  <c r="K17" i="61"/>
  <c r="O17" i="61"/>
  <c r="S17" i="61"/>
  <c r="K18" i="61"/>
  <c r="O18" i="61"/>
  <c r="S18" i="61"/>
  <c r="K19" i="61"/>
  <c r="O19" i="61"/>
  <c r="S19" i="61"/>
  <c r="T19" i="61" l="1"/>
  <c r="T18" i="61"/>
  <c r="T17" i="61"/>
  <c r="Q20" i="61"/>
  <c r="P20" i="61"/>
  <c r="AJ20" i="94" l="1"/>
  <c r="AG20" i="94"/>
  <c r="AO11" i="94" l="1"/>
  <c r="AO12" i="94"/>
  <c r="AO13" i="94"/>
  <c r="AO14" i="94"/>
  <c r="AO15" i="94"/>
  <c r="AO16" i="94"/>
  <c r="AO17" i="94"/>
  <c r="AO18" i="94"/>
  <c r="AO1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7" i="94"/>
  <c r="AI18" i="94"/>
  <c r="AI19" i="94"/>
  <c r="AI9" i="94"/>
  <c r="AC51" i="94"/>
  <c r="AL20" i="94" l="1"/>
  <c r="AG51" i="94"/>
  <c r="L11" i="94" l="1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S10" i="61" l="1"/>
  <c r="S11" i="61"/>
  <c r="S12" i="61"/>
  <c r="S13" i="61"/>
  <c r="S14" i="61"/>
  <c r="S15" i="61"/>
  <c r="S16" i="61"/>
  <c r="S9" i="61"/>
  <c r="K10" i="61"/>
  <c r="K11" i="61"/>
  <c r="K12" i="61"/>
  <c r="K13" i="61"/>
  <c r="K14" i="61"/>
  <c r="K15" i="61"/>
  <c r="K16" i="61"/>
  <c r="K9" i="61"/>
  <c r="I20" i="61" l="1"/>
  <c r="O9" i="61"/>
  <c r="L11" i="115" l="1"/>
  <c r="AI11" i="94"/>
  <c r="AI12" i="94"/>
  <c r="AI13" i="94"/>
  <c r="AI14" i="94"/>
  <c r="AI15" i="94"/>
  <c r="AI16" i="94"/>
  <c r="C17" i="94"/>
  <c r="C18" i="94"/>
  <c r="C19" i="94"/>
  <c r="L9" i="94" l="1"/>
  <c r="L20" i="94" s="1"/>
  <c r="AO9" i="94"/>
  <c r="I9" i="94"/>
  <c r="N9" i="94"/>
  <c r="AD9" i="94"/>
  <c r="AB9" i="94"/>
  <c r="X9" i="94"/>
  <c r="T9" i="94"/>
  <c r="R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Z10" i="94"/>
  <c r="V10" i="94"/>
  <c r="T10" i="94"/>
  <c r="R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G19" i="94"/>
  <c r="I19" i="94" s="1"/>
  <c r="E19" i="94"/>
  <c r="G18" i="94"/>
  <c r="I18" i="94" s="1"/>
  <c r="E18" i="94"/>
  <c r="G17" i="94"/>
  <c r="I17" i="94" s="1"/>
  <c r="E17" i="94"/>
  <c r="G16" i="94"/>
  <c r="I16" i="94" s="1"/>
  <c r="E16" i="94"/>
  <c r="G15" i="94"/>
  <c r="I15" i="94" s="1"/>
  <c r="E15" i="94"/>
  <c r="G14" i="94"/>
  <c r="I14" i="94" s="1"/>
  <c r="E14" i="94"/>
  <c r="G13" i="94"/>
  <c r="I13" i="94" s="1"/>
  <c r="E13" i="94"/>
  <c r="G12" i="94"/>
  <c r="I12" i="94" s="1"/>
  <c r="E12" i="94"/>
  <c r="G11" i="94"/>
  <c r="I11" i="94" s="1"/>
  <c r="E11" i="94"/>
  <c r="G10" i="94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1" i="94" l="1"/>
  <c r="AQ11" i="94" s="1"/>
  <c r="AP13" i="94"/>
  <c r="AQ13" i="94" s="1"/>
  <c r="AP15" i="94"/>
  <c r="AP17" i="94"/>
  <c r="AP19" i="94"/>
  <c r="E20" i="94"/>
  <c r="AP10" i="94"/>
  <c r="AQ10" i="94" s="1"/>
  <c r="AP12" i="94"/>
  <c r="AQ12" i="94" s="1"/>
  <c r="AP14" i="94"/>
  <c r="AQ14" i="94" s="1"/>
  <c r="AP16" i="94"/>
  <c r="AQ16" i="94" s="1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AP9" i="94" s="1"/>
  <c r="AQ9" i="94" s="1"/>
  <c r="X51" i="94"/>
  <c r="S20" i="61"/>
  <c r="O10" i="61"/>
  <c r="O11" i="61"/>
  <c r="O12" i="61"/>
  <c r="O13" i="61"/>
  <c r="O14" i="61"/>
  <c r="O15" i="61"/>
  <c r="O16" i="61"/>
  <c r="L20" i="61"/>
  <c r="G9" i="61"/>
  <c r="T9" i="61" s="1"/>
  <c r="F12" i="115" s="1"/>
  <c r="G10" i="61"/>
  <c r="G11" i="61"/>
  <c r="G12" i="61"/>
  <c r="G13" i="61"/>
  <c r="G14" i="61"/>
  <c r="G15" i="61"/>
  <c r="G16" i="61"/>
  <c r="C20" i="61"/>
  <c r="T14" i="61" l="1"/>
  <c r="F17" i="115" s="1"/>
  <c r="T12" i="61"/>
  <c r="F15" i="115" s="1"/>
  <c r="T10" i="61"/>
  <c r="F13" i="115" s="1"/>
  <c r="G20" i="94"/>
  <c r="I20" i="94"/>
  <c r="T16" i="61"/>
  <c r="F19" i="115" s="1"/>
  <c r="T15" i="61"/>
  <c r="F18" i="115" s="1"/>
  <c r="T13" i="61"/>
  <c r="F16" i="115" s="1"/>
  <c r="T11" i="61"/>
  <c r="F14" i="115" s="1"/>
  <c r="AQ19" i="94"/>
  <c r="AQ15" i="94"/>
  <c r="AP20" i="94"/>
  <c r="AR9" i="94" s="1"/>
  <c r="E12" i="115" s="1"/>
  <c r="AQ17" i="94"/>
  <c r="O20" i="61"/>
  <c r="AR20" i="94" l="1"/>
  <c r="E20" i="115" s="1"/>
  <c r="AR13" i="94"/>
  <c r="E16" i="115" s="1"/>
  <c r="AR17" i="94"/>
  <c r="AR10" i="94"/>
  <c r="E13" i="115" s="1"/>
  <c r="G13" i="115" s="1"/>
  <c r="AR12" i="94"/>
  <c r="E15" i="115" s="1"/>
  <c r="AR14" i="94"/>
  <c r="E17" i="115" s="1"/>
  <c r="AR16" i="94"/>
  <c r="E19" i="115" s="1"/>
  <c r="AR18" i="94"/>
  <c r="AR11" i="94"/>
  <c r="E14" i="115" s="1"/>
  <c r="G14" i="115" s="1"/>
  <c r="AR15" i="94"/>
  <c r="E18" i="115" s="1"/>
  <c r="AR19" i="94"/>
  <c r="AQ20" i="94"/>
  <c r="H19" i="115"/>
  <c r="H18" i="115"/>
  <c r="H15" i="115"/>
  <c r="C20" i="115"/>
  <c r="G12" i="115" l="1"/>
  <c r="G15" i="115"/>
  <c r="H16" i="115"/>
  <c r="H17" i="115"/>
  <c r="H13" i="115"/>
  <c r="H14" i="115"/>
  <c r="F20" i="115"/>
  <c r="J2" i="115" s="1"/>
  <c r="H12" i="115"/>
  <c r="G17" i="115"/>
  <c r="G19" i="115"/>
  <c r="G16" i="115"/>
  <c r="G18" i="115"/>
  <c r="H20" i="115" l="1"/>
  <c r="G20" i="115"/>
  <c r="K20" i="61" l="1"/>
  <c r="H20" i="61"/>
  <c r="D20" i="61" l="1"/>
  <c r="G20" i="61"/>
  <c r="T20" i="61" l="1"/>
  <c r="U17" i="61" l="1"/>
  <c r="U18" i="61"/>
  <c r="U19" i="61"/>
  <c r="U12" i="6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4" i="61"/>
  <c r="D17" i="115" s="1"/>
  <c r="I17" i="115" s="1"/>
  <c r="U16" i="61"/>
  <c r="D19" i="115" s="1"/>
  <c r="I19" i="115" s="1"/>
  <c r="U9" i="61"/>
  <c r="D12" i="115" s="1"/>
  <c r="I12" i="115" s="1"/>
  <c r="U10" i="61"/>
  <c r="D13" i="115" s="1"/>
  <c r="I13" i="115" s="1"/>
  <c r="U20" i="61"/>
  <c r="D20" i="115" s="1"/>
  <c r="J19" i="115" l="1"/>
  <c r="J18" i="115"/>
  <c r="J13" i="115"/>
  <c r="J17" i="115"/>
  <c r="J16" i="115"/>
  <c r="J12" i="115"/>
  <c r="J14" i="115"/>
  <c r="J15" i="115"/>
  <c r="I20" i="115"/>
  <c r="J20" i="115" l="1"/>
  <c r="K18" i="115" s="1"/>
  <c r="K15" i="115" l="1"/>
  <c r="K12" i="115"/>
  <c r="K16" i="115"/>
  <c r="K13" i="115"/>
  <c r="K17" i="115"/>
  <c r="K19" i="115"/>
  <c r="K14" i="115"/>
  <c r="K20" i="115" l="1"/>
  <c r="L12" i="115" s="1"/>
  <c r="N12" i="115" l="1"/>
  <c r="O12" i="115" s="1"/>
  <c r="M12" i="115"/>
  <c r="L14" i="115"/>
  <c r="L16" i="115"/>
  <c r="L19" i="115"/>
  <c r="L15" i="115"/>
  <c r="L13" i="115"/>
  <c r="N13" i="115" l="1"/>
  <c r="O13" i="115" s="1"/>
  <c r="M13" i="115"/>
  <c r="N17" i="115"/>
  <c r="O17" i="115" s="1"/>
  <c r="M17" i="115"/>
  <c r="N18" i="115"/>
  <c r="O18" i="115" s="1"/>
  <c r="M18" i="115"/>
  <c r="N14" i="115"/>
  <c r="O14" i="115" s="1"/>
  <c r="M14" i="115"/>
  <c r="N19" i="115"/>
  <c r="O19" i="115" s="1"/>
  <c r="M19" i="115"/>
  <c r="N15" i="115"/>
  <c r="O15" i="115" s="1"/>
  <c r="M15" i="115"/>
  <c r="N16" i="115"/>
  <c r="O16" i="115" s="1"/>
  <c r="M16" i="115"/>
  <c r="L20" i="115"/>
  <c r="M20" i="115" l="1"/>
  <c r="O20" i="115"/>
  <c r="N20" i="115"/>
</calcChain>
</file>

<file path=xl/sharedStrings.xml><?xml version="1.0" encoding="utf-8"?>
<sst xmlns="http://schemas.openxmlformats.org/spreadsheetml/2006/main" count="295" uniqueCount="163">
  <si>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</si>
  <si>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</si>
  <si>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</si>
  <si>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</si>
  <si>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</si>
  <si>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</si>
  <si>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</si>
  <si>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</si>
  <si>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</si>
  <si>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</si>
  <si>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</si>
  <si>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</si>
  <si>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</si>
  <si>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</si>
  <si>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</si>
  <si>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</si>
  <si>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</si>
  <si>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</si>
  <si>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</si>
  <si>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</si>
  <si>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</si>
  <si>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</si>
  <si>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</si>
  <si>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</si>
  <si>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</si>
  <si>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</si>
  <si>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</si>
  <si>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</si>
  <si>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</si>
  <si>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</si>
  <si>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</si>
  <si>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</si>
  <si>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</si>
  <si>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</si>
  <si>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</si>
  <si>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</si>
  <si>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</si>
  <si>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</si>
  <si>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</si>
  <si>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</si>
  <si>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</si>
  <si>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</si>
  <si>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</si>
  <si>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</si>
  <si>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</si>
  <si>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</si>
  <si>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</si>
  <si>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</si>
  <si>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</si>
  <si>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</si>
  <si>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</si>
  <si>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</si>
  <si>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</si>
  <si>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</si>
  <si>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</si>
  <si>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</si>
  <si>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</si>
  <si>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</si>
  <si>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</si>
  <si>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</si>
  <si>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</si>
  <si>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</si>
  <si>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</si>
  <si>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</si>
  <si>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</si>
  <si>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</si>
  <si>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</si>
  <si>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</si>
  <si>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</si>
  <si>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</si>
  <si>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</si>
  <si>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</si>
  <si>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</si>
  <si>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</si>
  <si>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</si>
  <si>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</si>
  <si>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</si>
  <si>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</si>
  <si>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</si>
  <si>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</si>
  <si>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</si>
  <si>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</si>
  <si>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</si>
  <si>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</si>
  <si>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</si>
  <si>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</si>
  <si>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</si>
  <si>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</si>
  <si>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</si>
  <si>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</si>
  <si>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</si>
  <si>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</si>
  <si>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</si>
  <si>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</si>
  <si>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</si>
  <si>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</si>
  <si>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</si>
  <si>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</si>
  <si>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</si>
  <si>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</si>
  <si>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</si>
  <si>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</si>
  <si>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</si>
  <si>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</si>
  <si>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</si>
  <si>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</si>
  <si>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</si>
  <si>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</si>
  <si>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</si>
  <si>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</si>
  <si>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</si>
  <si>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</si>
  <si>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</si>
  <si>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</si>
  <si>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</si>
  <si>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</si>
  <si>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</si>
  <si>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</si>
  <si>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</si>
  <si>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</si>
  <si>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</si>
  <si>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</si>
  <si>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</si>
  <si>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</si>
  <si>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</si>
  <si>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</si>
  <si>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</si>
  <si>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</si>
  <si>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</si>
  <si>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</si>
  <si>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</si>
  <si>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</si>
  <si>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</si>
  <si>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</si>
  <si>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</si>
  <si>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</si>
  <si>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</si>
  <si>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</si>
  <si>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</si>
  <si>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</si>
  <si>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</si>
  <si>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</si>
  <si>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</si>
  <si>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</si>
  <si>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</si>
  <si>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</si>
  <si>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</si>
  <si>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Расходы на участие в предупреждении и ликвидации последствий чрезвычайных ситуаций в границах поселений</t>
  </si>
  <si>
    <t>Расходы на организацию библиотечного обслуживания населения косплектования и обеспечения сохранности библиотечных фондов</t>
  </si>
  <si>
    <t>Расходы на организацию электоро,тепло,газо-водоснабжение населения,водоотведения,снабжения населения топливом</t>
  </si>
  <si>
    <t>10=1×9</t>
  </si>
  <si>
    <t>Расходы на  осуществление мероприятий по обеспечению безопасности людей на водных объектах, охране их жизни и здоровья</t>
  </si>
  <si>
    <t>Расходы на создание условий для организации  бытового обслуживания (бани)</t>
  </si>
  <si>
    <t>расходы на дорожную деятельность в отношении автомобильних дорог местного значения в границах населенных пунктов поселения</t>
  </si>
  <si>
    <t>Расходы на организацию строительства и содержание муниципального жилищного фонда</t>
  </si>
  <si>
    <t>)</t>
  </si>
  <si>
    <r>
      <t xml:space="preserve">предоставляемых за счет субвенций из областного бюджета, на </t>
    </r>
    <r>
      <rPr>
        <b/>
        <sz val="14"/>
        <rFont val="Garamond"/>
        <family val="1"/>
        <charset val="204"/>
      </rPr>
      <t>2024год</t>
    </r>
  </si>
  <si>
    <t>РАСЧЕТ индекса бюджетных расходов на 2024 год</t>
  </si>
  <si>
    <t>Численность постоянного населения на 01.01.2021 г., чел.</t>
  </si>
  <si>
    <t>Численность постоянного населения на 01.01.2021, чел.</t>
  </si>
  <si>
    <t>Численность постоянного населения на 1.01.2021, чел.</t>
  </si>
  <si>
    <t>РАСЧЕТ индекса налогового потенциала на 2024 год</t>
  </si>
  <si>
    <t xml:space="preserve">Доля налога в оценке ФОТ (2021год)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</si>
</sst>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2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00B05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4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168" fontId="31" fillId="4" borderId="1" xfId="2" applyNumberFormat="1" applyFont="1" applyFill="1" applyBorder="1"/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7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9" fillId="3" borderId="3" xfId="2" applyFont="1" applyFill="1" applyBorder="1" applyAlignment="1">
      <alignment horizontal="center"/>
    </xf>
    <xf numFmtId="0" fontId="39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0" fillId="0" borderId="3" xfId="2" applyFont="1" applyFill="1" applyBorder="1" applyAlignment="1">
      <alignment horizontal="center"/>
    </xf>
    <xf numFmtId="0" fontId="40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2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40" fillId="0" borderId="1" xfId="2" applyFont="1" applyFill="1" applyBorder="1" applyAlignment="1">
      <alignment horizontal="center"/>
    </xf>
    <xf numFmtId="0" fontId="40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3" fillId="0" borderId="1" xfId="2" applyNumberFormat="1" applyFont="1" applyFill="1" applyBorder="1" applyProtection="1">
      <protection locked="0"/>
    </xf>
    <xf numFmtId="167" fontId="41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4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1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1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172" fontId="34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4" fillId="0" borderId="1" xfId="2" applyNumberFormat="1" applyFont="1" applyFill="1" applyBorder="1" applyAlignment="1">
      <alignment wrapText="1"/>
    </xf>
    <xf numFmtId="168" fontId="25" fillId="0" borderId="3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8" fontId="26" fillId="4" borderId="1" xfId="2" applyNumberFormat="1" applyFont="1" applyFill="1" applyBorder="1"/>
    <xf numFmtId="169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6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1" fillId="6" borderId="3" xfId="2" applyNumberFormat="1" applyFont="1" applyFill="1" applyBorder="1" applyProtection="1">
      <protection locked="0"/>
    </xf>
    <xf numFmtId="167" fontId="47" fillId="0" borderId="0" xfId="2" applyNumberFormat="1" applyFont="1"/>
    <xf numFmtId="0" fontId="47" fillId="0" borderId="0" xfId="2" applyFont="1"/>
    <xf numFmtId="174" fontId="24" fillId="0" borderId="1" xfId="2" applyNumberFormat="1" applyFont="1" applyFill="1" applyBorder="1" applyProtection="1">
      <protection locked="0"/>
    </xf>
    <xf numFmtId="167" fontId="25" fillId="0" borderId="3" xfId="2" applyNumberFormat="1" applyFont="1" applyFill="1" applyBorder="1"/>
    <xf numFmtId="167" fontId="35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5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9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70" fontId="40" fillId="0" borderId="1" xfId="2" applyNumberFormat="1" applyFont="1" applyFill="1" applyBorder="1"/>
    <xf numFmtId="171" fontId="5" fillId="0" borderId="1" xfId="2" applyNumberFormat="1" applyFont="1" applyFill="1" applyBorder="1"/>
    <xf numFmtId="1" fontId="44" fillId="2" borderId="1" xfId="2" applyNumberFormat="1" applyFont="1" applyFill="1" applyBorder="1"/>
    <xf numFmtId="169" fontId="44" fillId="2" borderId="1" xfId="2" applyNumberFormat="1" applyFont="1" applyFill="1" applyBorder="1" applyAlignment="1">
      <alignment horizontal="center"/>
    </xf>
    <xf numFmtId="167" fontId="44" fillId="2" borderId="1" xfId="2" applyNumberFormat="1" applyFont="1" applyFill="1" applyBorder="1"/>
    <xf numFmtId="167" fontId="44" fillId="2" borderId="1" xfId="2" applyNumberFormat="1" applyFont="1" applyFill="1" applyBorder="1" applyAlignment="1">
      <alignment horizontal="center"/>
    </xf>
    <xf numFmtId="169" fontId="44" fillId="2" borderId="1" xfId="2" applyNumberFormat="1" applyFont="1" applyFill="1" applyBorder="1"/>
    <xf numFmtId="173" fontId="44" fillId="2" borderId="1" xfId="2" applyNumberFormat="1" applyFont="1" applyFill="1" applyBorder="1"/>
    <xf numFmtId="171" fontId="44" fillId="2" borderId="1" xfId="2" applyNumberFormat="1" applyFont="1" applyFill="1" applyBorder="1"/>
    <xf numFmtId="168" fontId="44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4" fillId="0" borderId="1" xfId="2" applyFont="1" applyFill="1" applyBorder="1" applyAlignment="1">
      <alignment wrapText="1"/>
    </xf>
    <xf numFmtId="170" fontId="24" fillId="0" borderId="1" xfId="2" applyNumberFormat="1" applyFont="1" applyFill="1" applyBorder="1" applyProtection="1">
      <protection locked="0"/>
    </xf>
    <xf numFmtId="165" fontId="5" fillId="0" borderId="1" xfId="2" applyNumberFormat="1" applyFont="1" applyFill="1" applyBorder="1"/>
    <xf numFmtId="170" fontId="26" fillId="0" borderId="1" xfId="2" applyNumberFormat="1" applyFont="1" applyFill="1" applyBorder="1"/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4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 applyProtection="1">
      <alignment horizontal="center" vertical="center" wrapText="1"/>
      <protection locked="0"/>
    </xf>
    <xf numFmtId="0" fontId="51" fillId="2" borderId="1" xfId="2" applyFont="1" applyFill="1" applyBorder="1" applyAlignment="1">
      <alignment horizontal="center" vertical="center" wrapText="1"/>
    </xf>
    <xf numFmtId="0" fontId="50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50" fillId="2" borderId="6" xfId="2" applyFont="1" applyFill="1" applyBorder="1" applyAlignment="1">
      <alignment horizontal="center" vertical="center" wrapText="1"/>
    </xf>
    <xf numFmtId="0" fontId="50" fillId="2" borderId="2" xfId="2" applyFont="1" applyFill="1" applyBorder="1" applyAlignment="1">
      <alignment horizontal="center" vertical="center" wrapText="1"/>
    </xf>
    <xf numFmtId="0" fontId="50" fillId="2" borderId="3" xfId="2" applyFont="1" applyFill="1" applyBorder="1" applyAlignment="1">
      <alignment horizontal="center" vertical="center" wrapText="1"/>
    </xf>
    <xf numFmtId="0" fontId="51" fillId="2" borderId="6" xfId="2" applyFont="1" applyFill="1" applyBorder="1" applyAlignment="1">
      <alignment horizontal="center" vertical="center" wrapText="1"/>
    </xf>
    <xf numFmtId="0" fontId="51" fillId="2" borderId="2" xfId="2" applyFont="1" applyFill="1" applyBorder="1" applyAlignment="1">
      <alignment horizontal="center" vertical="center" wrapText="1"/>
    </xf>
    <xf numFmtId="0" fontId="51" fillId="2" borderId="3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4" fillId="2" borderId="10" xfId="2" applyFont="1" applyFill="1" applyBorder="1" applyAlignment="1">
      <alignment horizontal="center"/>
    </xf>
    <xf numFmtId="0" fontId="44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8" fillId="2" borderId="6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3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2"/>
  <sheetViews>
    <sheetView tabSelected="1" zoomScaleNormal="100" zoomScaleSheetLayoutView="85" workbookViewId="0">
      <selection activeCell="L20" sqref="L20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22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8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32" s="86" customFormat="1" ht="17.649999999999999" customHeight="1" x14ac:dyDescent="0.35">
      <c r="A2" s="160" t="s">
        <v>155</v>
      </c>
      <c r="B2" s="160"/>
      <c r="C2" s="113" t="s">
        <v>94</v>
      </c>
      <c r="D2" s="111"/>
      <c r="E2" s="111"/>
      <c r="F2" s="111"/>
      <c r="G2" s="111"/>
      <c r="H2" s="111"/>
      <c r="I2" s="90"/>
      <c r="J2" s="91">
        <f>(F20+L2)/F20</f>
        <v>1.0223625137826666</v>
      </c>
      <c r="K2" s="90"/>
      <c r="L2" s="92">
        <v>1629</v>
      </c>
      <c r="M2" s="93"/>
      <c r="N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s="86" customFormat="1" ht="17.649999999999999" customHeight="1" x14ac:dyDescent="0.35">
      <c r="A3" s="110"/>
      <c r="B3" s="110"/>
      <c r="C3" s="113" t="s">
        <v>95</v>
      </c>
      <c r="D3" s="111"/>
      <c r="E3" s="111"/>
      <c r="F3" s="111"/>
      <c r="G3" s="111"/>
      <c r="H3" s="111"/>
      <c r="I3" s="90"/>
      <c r="J3" s="89"/>
      <c r="K3" s="89"/>
      <c r="L3" s="89"/>
      <c r="M3" s="93"/>
      <c r="N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</row>
    <row r="4" spans="1:32" s="86" customFormat="1" ht="17.649999999999999" customHeight="1" x14ac:dyDescent="0.35">
      <c r="A4" s="110"/>
      <c r="B4" s="110"/>
      <c r="C4" s="113" t="s">
        <v>156</v>
      </c>
      <c r="D4" s="111"/>
      <c r="E4" s="111"/>
      <c r="F4" s="111"/>
      <c r="G4" s="111"/>
      <c r="H4" s="111"/>
      <c r="I4" s="90"/>
      <c r="J4" s="89"/>
      <c r="K4" s="89"/>
      <c r="L4" s="89"/>
      <c r="M4" s="93"/>
      <c r="N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</row>
    <row r="5" spans="1:32" s="86" customFormat="1" ht="17.649999999999999" customHeight="1" x14ac:dyDescent="0.35">
      <c r="A5" s="110"/>
      <c r="B5" s="110"/>
      <c r="C5" s="113" t="s">
        <v>96</v>
      </c>
      <c r="D5" s="111"/>
      <c r="E5" s="111"/>
      <c r="F5" s="111"/>
      <c r="G5" s="111"/>
      <c r="H5" s="111"/>
      <c r="I5" s="90"/>
      <c r="J5" s="89"/>
      <c r="K5" s="89"/>
      <c r="L5" s="89"/>
      <c r="M5" s="93"/>
      <c r="N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</row>
    <row r="6" spans="1:32" s="86" customFormat="1" ht="15.75" customHeight="1" x14ac:dyDescent="0.25">
      <c r="A6" s="2" t="s">
        <v>9</v>
      </c>
      <c r="B6" s="2"/>
      <c r="C6" s="112"/>
      <c r="D6" s="112"/>
      <c r="E6" s="112"/>
      <c r="F6" s="112"/>
      <c r="G6" s="112"/>
      <c r="H6" s="112"/>
      <c r="I6" s="94"/>
      <c r="J6" s="89"/>
      <c r="K6" s="94"/>
      <c r="L6" s="94"/>
      <c r="M6" s="94"/>
      <c r="N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1:32" s="86" customFormat="1" ht="13.15" customHeight="1" x14ac:dyDescent="0.2">
      <c r="A7" s="161" t="s">
        <v>1</v>
      </c>
      <c r="B7" s="161" t="s">
        <v>2</v>
      </c>
      <c r="C7" s="162" t="s">
        <v>158</v>
      </c>
      <c r="D7" s="161" t="s">
        <v>3</v>
      </c>
      <c r="E7" s="161" t="s">
        <v>22</v>
      </c>
      <c r="F7" s="161" t="s">
        <v>20</v>
      </c>
      <c r="G7" s="159" t="s">
        <v>23</v>
      </c>
      <c r="H7" s="161" t="s">
        <v>19</v>
      </c>
      <c r="I7" s="161" t="s">
        <v>100</v>
      </c>
      <c r="J7" s="161" t="s">
        <v>21</v>
      </c>
      <c r="K7" s="161" t="s">
        <v>97</v>
      </c>
      <c r="L7" s="10">
        <v>1</v>
      </c>
      <c r="M7" s="161" t="s">
        <v>138</v>
      </c>
      <c r="N7" s="159" t="s">
        <v>99</v>
      </c>
      <c r="O7" s="159" t="s">
        <v>101</v>
      </c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1:32" s="86" customFormat="1" ht="13.15" customHeight="1" x14ac:dyDescent="0.2">
      <c r="A8" s="161"/>
      <c r="B8" s="161"/>
      <c r="C8" s="162"/>
      <c r="D8" s="161"/>
      <c r="E8" s="161"/>
      <c r="F8" s="161"/>
      <c r="G8" s="159"/>
      <c r="H8" s="161"/>
      <c r="I8" s="161"/>
      <c r="J8" s="161"/>
      <c r="K8" s="161"/>
      <c r="L8" s="159" t="s">
        <v>98</v>
      </c>
      <c r="M8" s="161"/>
      <c r="N8" s="159"/>
      <c r="O8" s="15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32" s="86" customFormat="1" ht="112.5" customHeight="1" x14ac:dyDescent="0.2">
      <c r="A9" s="161"/>
      <c r="B9" s="161"/>
      <c r="C9" s="162"/>
      <c r="D9" s="161"/>
      <c r="E9" s="161"/>
      <c r="F9" s="161"/>
      <c r="G9" s="159"/>
      <c r="H9" s="161"/>
      <c r="I9" s="161"/>
      <c r="J9" s="161"/>
      <c r="K9" s="161"/>
      <c r="L9" s="164"/>
      <c r="M9" s="161"/>
      <c r="N9" s="159"/>
      <c r="O9" s="15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</row>
    <row r="10" spans="1:32" s="95" customFormat="1" ht="27" customHeight="1" x14ac:dyDescent="0.2">
      <c r="A10" s="165" t="s">
        <v>41</v>
      </c>
      <c r="B10" s="166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137</v>
      </c>
      <c r="K10" s="21" t="s">
        <v>18</v>
      </c>
      <c r="L10" s="21" t="s">
        <v>42</v>
      </c>
      <c r="M10" s="21" t="s">
        <v>37</v>
      </c>
      <c r="N10" s="21" t="s">
        <v>92</v>
      </c>
      <c r="O10" s="21" t="s">
        <v>93</v>
      </c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</row>
    <row r="11" spans="1:32" s="86" customFormat="1" ht="25.5" x14ac:dyDescent="0.2">
      <c r="A11" s="167"/>
      <c r="B11" s="168"/>
      <c r="C11" s="100" t="s">
        <v>40</v>
      </c>
      <c r="D11" s="100" t="s">
        <v>12</v>
      </c>
      <c r="E11" s="100" t="s">
        <v>13</v>
      </c>
      <c r="F11" s="101"/>
      <c r="G11" s="102"/>
      <c r="H11" s="102"/>
      <c r="I11" s="102"/>
      <c r="J11" s="100"/>
      <c r="K11" s="102"/>
      <c r="L11" s="103">
        <f>ROUND(L2*L7,0)</f>
        <v>1629</v>
      </c>
      <c r="M11" s="104"/>
      <c r="N11" s="105"/>
      <c r="O11" s="105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</row>
    <row r="12" spans="1:32" s="7" customFormat="1" ht="18" customHeight="1" x14ac:dyDescent="0.25">
      <c r="A12" s="106">
        <v>1</v>
      </c>
      <c r="B12" s="155" t="s">
        <v>139</v>
      </c>
      <c r="C12" s="133">
        <v>13515</v>
      </c>
      <c r="D12" s="14">
        <f>ИНП2024!U9</f>
        <v>1.7080599999999999</v>
      </c>
      <c r="E12" s="14">
        <f>ИБР2024!AR9</f>
        <v>1.1441300000000001</v>
      </c>
      <c r="F12" s="16">
        <f>ИНП2024!T9</f>
        <v>50471</v>
      </c>
      <c r="G12" s="17">
        <f>F12/E12</f>
        <v>44112.99415276236</v>
      </c>
      <c r="H12" s="20">
        <f>F12/C12</f>
        <v>3.7344432112467629</v>
      </c>
      <c r="I12" s="13">
        <f>D12/E12</f>
        <v>1.4928897939919412</v>
      </c>
      <c r="J12" s="115">
        <f>IF(I12&lt;$J$2,$J$2*($J$2-I12)*E12*C12,0)</f>
        <v>0</v>
      </c>
      <c r="K12" s="15">
        <f t="shared" ref="K12:K19" si="0">J12/$J$20</f>
        <v>0</v>
      </c>
      <c r="L12" s="118">
        <f t="shared" ref="L12:L19" si="1">ROUND($L$11*K12/$K$20,0)</f>
        <v>0</v>
      </c>
      <c r="M12" s="13">
        <f>I12+L12/(C12*E12*$J$2)</f>
        <v>1.4928897939919412</v>
      </c>
      <c r="N12" s="118">
        <f>ROUND((G12+L12),1)</f>
        <v>44113</v>
      </c>
      <c r="O12" s="120">
        <f>ROUND(N12/C12,3)</f>
        <v>3.2639999999999998</v>
      </c>
    </row>
    <row r="13" spans="1:32" s="7" customFormat="1" ht="16.5" x14ac:dyDescent="0.25">
      <c r="A13" s="107">
        <v>2</v>
      </c>
      <c r="B13" s="155" t="s">
        <v>140</v>
      </c>
      <c r="C13" s="133">
        <v>5536</v>
      </c>
      <c r="D13" s="14">
        <f>ИНП2024!U10</f>
        <v>0.58004</v>
      </c>
      <c r="E13" s="14">
        <f>ИБР2024!AR10</f>
        <v>1.6036900000000001</v>
      </c>
      <c r="F13" s="16">
        <f>ИНП2024!T10</f>
        <v>7020.65</v>
      </c>
      <c r="G13" s="17">
        <f t="shared" ref="G13:G19" si="2">F13/E13</f>
        <v>4377.8099258584889</v>
      </c>
      <c r="H13" s="20">
        <f t="shared" ref="H13:H19" si="3">F13/C13</f>
        <v>1.2681809971098266</v>
      </c>
      <c r="I13" s="13">
        <f t="shared" ref="I13:I19" si="4">D13/E13</f>
        <v>0.36169085047608951</v>
      </c>
      <c r="J13" s="115">
        <f t="shared" ref="J13:J19" si="5">IF(I13&lt;$J$2,$J$2*($J$2-I13)*E13*C13,0)</f>
        <v>5996.627881779892</v>
      </c>
      <c r="K13" s="15">
        <f t="shared" si="0"/>
        <v>0.68514487287140857</v>
      </c>
      <c r="L13" s="118">
        <f t="shared" si="1"/>
        <v>1116</v>
      </c>
      <c r="M13" s="13">
        <f t="shared" ref="M13:M19" si="6">I13+L13/(C13*E13*$J$2)</f>
        <v>0.4846448824396829</v>
      </c>
      <c r="N13" s="118">
        <f t="shared" ref="N13:N19" si="7">ROUND((G13+L13),1)</f>
        <v>5493.8</v>
      </c>
      <c r="O13" s="158">
        <f t="shared" ref="O13:O19" si="8">ROUND(N13/C13,3)</f>
        <v>0.99199999999999999</v>
      </c>
    </row>
    <row r="14" spans="1:32" s="7" customFormat="1" ht="16.5" customHeight="1" x14ac:dyDescent="0.25">
      <c r="A14" s="107">
        <v>3</v>
      </c>
      <c r="B14" s="155" t="s">
        <v>141</v>
      </c>
      <c r="C14" s="133">
        <v>2525</v>
      </c>
      <c r="D14" s="14">
        <f>ИНП2024!U11</f>
        <v>0.19345999999999999</v>
      </c>
      <c r="E14" s="14">
        <f>ИБР2024!AR11</f>
        <v>0.62921000000000005</v>
      </c>
      <c r="F14" s="16">
        <f>ИНП2024!T11</f>
        <v>1068.01</v>
      </c>
      <c r="G14" s="17">
        <f t="shared" si="2"/>
        <v>1697.3824319384623</v>
      </c>
      <c r="H14" s="20">
        <f t="shared" si="3"/>
        <v>0.42297425742574257</v>
      </c>
      <c r="I14" s="13">
        <f t="shared" si="4"/>
        <v>0.30746491632364392</v>
      </c>
      <c r="J14" s="115">
        <f t="shared" si="5"/>
        <v>1161.1965942008849</v>
      </c>
      <c r="K14" s="15">
        <f t="shared" si="0"/>
        <v>0.13267254673743989</v>
      </c>
      <c r="L14" s="118">
        <f t="shared" si="1"/>
        <v>216</v>
      </c>
      <c r="M14" s="13">
        <f t="shared" si="6"/>
        <v>0.44044660247595013</v>
      </c>
      <c r="N14" s="118">
        <f t="shared" si="7"/>
        <v>1913.4</v>
      </c>
      <c r="O14" s="120">
        <f t="shared" si="8"/>
        <v>0.75800000000000001</v>
      </c>
    </row>
    <row r="15" spans="1:32" s="19" customFormat="1" ht="16.5" customHeight="1" x14ac:dyDescent="0.25">
      <c r="A15" s="108">
        <v>4</v>
      </c>
      <c r="B15" s="155" t="s">
        <v>142</v>
      </c>
      <c r="C15" s="133">
        <v>2885</v>
      </c>
      <c r="D15" s="14">
        <f>ИНП2024!U12</f>
        <v>0.53288999999999997</v>
      </c>
      <c r="E15" s="14">
        <f>ИБР2024!AR12</f>
        <v>0.62921000000000005</v>
      </c>
      <c r="F15" s="16">
        <f>ИНП2024!T12</f>
        <v>3361.29</v>
      </c>
      <c r="G15" s="26">
        <f t="shared" si="2"/>
        <v>5342.0797507986199</v>
      </c>
      <c r="H15" s="27">
        <f t="shared" si="3"/>
        <v>1.1650918544194107</v>
      </c>
      <c r="I15" s="28">
        <f t="shared" si="4"/>
        <v>0.84691915258816597</v>
      </c>
      <c r="J15" s="115">
        <f t="shared" si="5"/>
        <v>325.59917061074975</v>
      </c>
      <c r="K15" s="15">
        <f t="shared" si="0"/>
        <v>3.7201341612833887E-2</v>
      </c>
      <c r="L15" s="119">
        <f t="shared" si="1"/>
        <v>61</v>
      </c>
      <c r="M15" s="13">
        <f t="shared" si="6"/>
        <v>0.87978792498948977</v>
      </c>
      <c r="N15" s="118">
        <f t="shared" si="7"/>
        <v>5403.1</v>
      </c>
      <c r="O15" s="120">
        <f t="shared" si="8"/>
        <v>1.873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9">
        <v>5</v>
      </c>
      <c r="B16" s="155" t="s">
        <v>143</v>
      </c>
      <c r="C16" s="133">
        <v>2030</v>
      </c>
      <c r="D16" s="14">
        <f>ИНП2024!U13</f>
        <v>0.57906000000000002</v>
      </c>
      <c r="E16" s="14">
        <f>ИБР2024!AR13</f>
        <v>0.62921000000000005</v>
      </c>
      <c r="F16" s="16">
        <f>ИНП2024!T13</f>
        <v>2570.04</v>
      </c>
      <c r="G16" s="26">
        <f t="shared" si="2"/>
        <v>4084.5504680472336</v>
      </c>
      <c r="H16" s="27">
        <f t="shared" si="3"/>
        <v>1.2660295566502462</v>
      </c>
      <c r="I16" s="28">
        <f t="shared" si="4"/>
        <v>0.92029688021487255</v>
      </c>
      <c r="J16" s="115">
        <f t="shared" si="5"/>
        <v>133.2834135649523</v>
      </c>
      <c r="K16" s="15">
        <f t="shared" si="0"/>
        <v>1.5228299845032553E-2</v>
      </c>
      <c r="L16" s="119">
        <f t="shared" si="1"/>
        <v>25</v>
      </c>
      <c r="M16" s="13">
        <f t="shared" si="6"/>
        <v>0.93944135416662478</v>
      </c>
      <c r="N16" s="118">
        <f t="shared" si="7"/>
        <v>4109.6000000000004</v>
      </c>
      <c r="O16" s="120">
        <f t="shared" si="8"/>
        <v>2.024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9">
        <v>6</v>
      </c>
      <c r="B17" s="155" t="s">
        <v>144</v>
      </c>
      <c r="C17" s="133">
        <v>2902</v>
      </c>
      <c r="D17" s="14">
        <f>ИНП2024!U14</f>
        <v>0.28883999999999999</v>
      </c>
      <c r="E17" s="14">
        <f>ИБР2024!AR14</f>
        <v>0.62921000000000005</v>
      </c>
      <c r="F17" s="16">
        <f>ИНП2024!T14</f>
        <v>1832.6599999999999</v>
      </c>
      <c r="G17" s="26">
        <f t="shared" si="2"/>
        <v>2912.6364806662318</v>
      </c>
      <c r="H17" s="27">
        <f t="shared" si="3"/>
        <v>0.63151619572708473</v>
      </c>
      <c r="I17" s="28">
        <f t="shared" si="4"/>
        <v>0.45905182689404167</v>
      </c>
      <c r="J17" s="115">
        <f t="shared" si="5"/>
        <v>1051.5887517018223</v>
      </c>
      <c r="K17" s="15">
        <f t="shared" si="0"/>
        <v>0.12014929987349748</v>
      </c>
      <c r="L17" s="119">
        <f t="shared" si="1"/>
        <v>196</v>
      </c>
      <c r="M17" s="13">
        <f t="shared" si="6"/>
        <v>0.56404429134508494</v>
      </c>
      <c r="N17" s="118">
        <f t="shared" si="7"/>
        <v>3108.6</v>
      </c>
      <c r="O17" s="120">
        <f t="shared" si="8"/>
        <v>1.071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8">
        <v>7</v>
      </c>
      <c r="B18" s="155" t="s">
        <v>145</v>
      </c>
      <c r="C18" s="133">
        <v>1393</v>
      </c>
      <c r="D18" s="14">
        <f>ИНП2024!U15</f>
        <v>0.58426</v>
      </c>
      <c r="E18" s="14">
        <f>ИБР2024!AR15</f>
        <v>0.62921000000000005</v>
      </c>
      <c r="F18" s="16">
        <f>ИНП2024!T15</f>
        <v>1779.43</v>
      </c>
      <c r="G18" s="26">
        <f t="shared" si="2"/>
        <v>2828.0383337836333</v>
      </c>
      <c r="H18" s="27">
        <f t="shared" si="3"/>
        <v>1.2774084709260589</v>
      </c>
      <c r="I18" s="28">
        <f t="shared" si="4"/>
        <v>0.92856121167813599</v>
      </c>
      <c r="J18" s="115">
        <f t="shared" si="5"/>
        <v>84.054412479389782</v>
      </c>
      <c r="K18" s="15">
        <f t="shared" si="0"/>
        <v>9.6036390597875505E-3</v>
      </c>
      <c r="L18" s="119">
        <v>15</v>
      </c>
      <c r="M18" s="13">
        <f t="shared" si="6"/>
        <v>0.94530060096258273</v>
      </c>
      <c r="N18" s="118">
        <f t="shared" si="7"/>
        <v>2843</v>
      </c>
      <c r="O18" s="120">
        <f t="shared" si="8"/>
        <v>2.0409999999999999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customHeight="1" x14ac:dyDescent="0.25">
      <c r="A19" s="109">
        <v>8</v>
      </c>
      <c r="B19" s="155" t="s">
        <v>146</v>
      </c>
      <c r="C19" s="133">
        <v>2532</v>
      </c>
      <c r="D19" s="14">
        <f>ИНП2024!U16</f>
        <v>0.85660000000000003</v>
      </c>
      <c r="E19" s="14">
        <f>ИБР2024!AR16</f>
        <v>0.62921000000000005</v>
      </c>
      <c r="F19" s="16">
        <f>ИНП2024!T16</f>
        <v>4742.04</v>
      </c>
      <c r="G19" s="26">
        <f t="shared" si="2"/>
        <v>7536.4981484718928</v>
      </c>
      <c r="H19" s="27">
        <f t="shared" si="3"/>
        <v>1.8728436018957346</v>
      </c>
      <c r="I19" s="28">
        <f t="shared" si="4"/>
        <v>1.3613896791214379</v>
      </c>
      <c r="J19" s="115">
        <f t="shared" si="5"/>
        <v>0</v>
      </c>
      <c r="K19" s="15">
        <f t="shared" si="0"/>
        <v>0</v>
      </c>
      <c r="L19" s="119">
        <f t="shared" si="1"/>
        <v>0</v>
      </c>
      <c r="M19" s="13">
        <f t="shared" si="6"/>
        <v>1.3613896791214379</v>
      </c>
      <c r="N19" s="118">
        <f t="shared" si="7"/>
        <v>7536.5</v>
      </c>
      <c r="O19" s="120">
        <f t="shared" si="8"/>
        <v>2.9769999999999999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ht="16.5" x14ac:dyDescent="0.25">
      <c r="A20" s="163" t="s">
        <v>0</v>
      </c>
      <c r="B20" s="163"/>
      <c r="C20" s="134">
        <f>SUM(C12:C19)</f>
        <v>33318</v>
      </c>
      <c r="D20" s="117">
        <f>ИНП2024!U20</f>
        <v>1</v>
      </c>
      <c r="E20" s="117">
        <f>ИБР2024!AR20</f>
        <v>1</v>
      </c>
      <c r="F20" s="22">
        <f>SUM(F12:F19)</f>
        <v>72845.119999999995</v>
      </c>
      <c r="G20" s="22">
        <f>SUM(G12:G19)</f>
        <v>72891.989692326926</v>
      </c>
      <c r="H20" s="24">
        <f>AVERAGE(H12:H19)</f>
        <v>1.4548110181751084</v>
      </c>
      <c r="I20" s="23">
        <f>AVERAGE(I12:I19)</f>
        <v>0.83478303891104111</v>
      </c>
      <c r="J20" s="22">
        <f>SUM(J12:J19)</f>
        <v>8752.3502243376915</v>
      </c>
      <c r="K20" s="116">
        <f>SUM(K12:K19)</f>
        <v>1</v>
      </c>
      <c r="L20" s="22">
        <f>SUM(L12:L19)</f>
        <v>1629</v>
      </c>
      <c r="M20" s="23">
        <f>AVERAGE(M12:M19)</f>
        <v>0.88849314118659928</v>
      </c>
      <c r="N20" s="22">
        <f>SUM(N12:N19)</f>
        <v>74521</v>
      </c>
      <c r="O20" s="23">
        <f>AVERAGE(O12:O19)</f>
        <v>1.8750000000000002</v>
      </c>
    </row>
    <row r="21" spans="1:32" x14ac:dyDescent="0.2">
      <c r="A21" s="7"/>
      <c r="B21" s="7"/>
      <c r="C21" s="7"/>
      <c r="D21" s="7"/>
      <c r="E21" s="7"/>
      <c r="F21" s="7"/>
      <c r="G21" s="7"/>
      <c r="H21" s="7"/>
      <c r="I21" s="7"/>
      <c r="J21" s="12"/>
      <c r="K21" s="7"/>
      <c r="L21" s="7"/>
      <c r="M21" s="7"/>
      <c r="N21" s="7"/>
    </row>
    <row r="22" spans="1:32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11"/>
      <c r="M22" s="7"/>
      <c r="N22" s="7"/>
    </row>
  </sheetData>
  <mergeCells count="19">
    <mergeCell ref="A20:B20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U20" sqref="U20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5.33203125" style="5" customWidth="1"/>
    <col min="5" max="5" width="14" style="5" customWidth="1"/>
    <col min="6" max="6" width="13.5" style="5" customWidth="1"/>
    <col min="7" max="7" width="15.5" style="5" customWidth="1"/>
    <col min="8" max="8" width="12.1640625" style="5" customWidth="1"/>
    <col min="9" max="9" width="14.6640625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161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61" t="s">
        <v>1</v>
      </c>
      <c r="B4" s="161" t="s">
        <v>43</v>
      </c>
      <c r="C4" s="162" t="s">
        <v>159</v>
      </c>
      <c r="D4" s="170" t="s">
        <v>6</v>
      </c>
      <c r="E4" s="170"/>
      <c r="F4" s="170"/>
      <c r="G4" s="170"/>
      <c r="H4" s="170" t="s">
        <v>46</v>
      </c>
      <c r="I4" s="170"/>
      <c r="J4" s="170"/>
      <c r="K4" s="170"/>
      <c r="L4" s="170" t="s">
        <v>16</v>
      </c>
      <c r="M4" s="170"/>
      <c r="N4" s="170"/>
      <c r="O4" s="170"/>
      <c r="P4" s="170" t="s">
        <v>50</v>
      </c>
      <c r="Q4" s="170"/>
      <c r="R4" s="170"/>
      <c r="S4" s="170"/>
      <c r="T4" s="170" t="s">
        <v>14</v>
      </c>
      <c r="U4" s="170" t="s">
        <v>11</v>
      </c>
    </row>
    <row r="5" spans="1:23" ht="13.15" customHeight="1" x14ac:dyDescent="0.2">
      <c r="A5" s="161"/>
      <c r="B5" s="161"/>
      <c r="C5" s="162"/>
      <c r="D5" s="169" t="s">
        <v>33</v>
      </c>
      <c r="E5" s="169" t="s">
        <v>162</v>
      </c>
      <c r="F5" s="169" t="s">
        <v>44</v>
      </c>
      <c r="G5" s="170" t="s">
        <v>15</v>
      </c>
      <c r="H5" s="169" t="s">
        <v>47</v>
      </c>
      <c r="I5" s="161" t="s">
        <v>52</v>
      </c>
      <c r="J5" s="169" t="s">
        <v>44</v>
      </c>
      <c r="K5" s="170" t="s">
        <v>15</v>
      </c>
      <c r="L5" s="169" t="s">
        <v>48</v>
      </c>
      <c r="M5" s="169" t="s">
        <v>35</v>
      </c>
      <c r="N5" s="169" t="s">
        <v>49</v>
      </c>
      <c r="O5" s="170" t="s">
        <v>15</v>
      </c>
      <c r="P5" s="174" t="s">
        <v>47</v>
      </c>
      <c r="Q5" s="161" t="s">
        <v>51</v>
      </c>
      <c r="R5" s="169" t="s">
        <v>49</v>
      </c>
      <c r="S5" s="170" t="s">
        <v>15</v>
      </c>
      <c r="T5" s="170"/>
      <c r="U5" s="170"/>
    </row>
    <row r="6" spans="1:23" ht="84" customHeight="1" x14ac:dyDescent="0.2">
      <c r="A6" s="161"/>
      <c r="B6" s="161"/>
      <c r="C6" s="162"/>
      <c r="D6" s="169"/>
      <c r="E6" s="169"/>
      <c r="F6" s="169"/>
      <c r="G6" s="170"/>
      <c r="H6" s="169"/>
      <c r="I6" s="161"/>
      <c r="J6" s="169"/>
      <c r="K6" s="170"/>
      <c r="L6" s="169"/>
      <c r="M6" s="169"/>
      <c r="N6" s="169"/>
      <c r="O6" s="170"/>
      <c r="P6" s="174"/>
      <c r="Q6" s="161"/>
      <c r="R6" s="169"/>
      <c r="S6" s="170"/>
      <c r="T6" s="170"/>
      <c r="U6" s="170"/>
    </row>
    <row r="7" spans="1:23" s="25" customFormat="1" ht="28.5" customHeight="1" x14ac:dyDescent="0.2">
      <c r="A7" s="173" t="s">
        <v>41</v>
      </c>
      <c r="B7" s="173"/>
      <c r="C7" s="21">
        <v>1</v>
      </c>
      <c r="D7" s="96">
        <v>2</v>
      </c>
      <c r="E7" s="96">
        <v>3</v>
      </c>
      <c r="F7" s="96">
        <v>4</v>
      </c>
      <c r="G7" s="96" t="s">
        <v>45</v>
      </c>
      <c r="H7" s="96">
        <v>6</v>
      </c>
      <c r="I7" s="96">
        <v>7</v>
      </c>
      <c r="J7" s="96">
        <v>8</v>
      </c>
      <c r="K7" s="96" t="s">
        <v>87</v>
      </c>
      <c r="L7" s="96">
        <v>10</v>
      </c>
      <c r="M7" s="96">
        <v>11</v>
      </c>
      <c r="N7" s="96">
        <v>12</v>
      </c>
      <c r="O7" s="96" t="s">
        <v>88</v>
      </c>
      <c r="P7" s="96">
        <v>14</v>
      </c>
      <c r="Q7" s="96">
        <v>15</v>
      </c>
      <c r="R7" s="96">
        <v>16</v>
      </c>
      <c r="S7" s="96" t="s">
        <v>89</v>
      </c>
      <c r="T7" s="97" t="s">
        <v>90</v>
      </c>
      <c r="U7" s="98" t="s">
        <v>91</v>
      </c>
    </row>
    <row r="8" spans="1:23" s="25" customFormat="1" ht="13.5" x14ac:dyDescent="0.25">
      <c r="A8" s="172"/>
      <c r="B8" s="172"/>
      <c r="C8" s="138" t="s">
        <v>40</v>
      </c>
      <c r="D8" s="40"/>
      <c r="E8" s="138"/>
      <c r="F8" s="138" t="s">
        <v>34</v>
      </c>
      <c r="G8" s="40"/>
      <c r="H8" s="40"/>
      <c r="I8" s="40"/>
      <c r="J8" s="138" t="s">
        <v>34</v>
      </c>
      <c r="K8" s="29"/>
      <c r="L8" s="40"/>
      <c r="M8" s="138" t="s">
        <v>34</v>
      </c>
      <c r="N8" s="138" t="s">
        <v>34</v>
      </c>
      <c r="O8" s="40"/>
      <c r="P8" s="40"/>
      <c r="Q8" s="40"/>
      <c r="R8" s="138" t="s">
        <v>34</v>
      </c>
      <c r="S8" s="40"/>
      <c r="T8" s="29"/>
      <c r="U8" s="30" t="s">
        <v>8</v>
      </c>
    </row>
    <row r="9" spans="1:23" s="25" customFormat="1" ht="16.5" x14ac:dyDescent="0.25">
      <c r="A9" s="31" t="s">
        <v>28</v>
      </c>
      <c r="B9" s="155" t="s">
        <v>139</v>
      </c>
      <c r="C9" s="133">
        <v>13515</v>
      </c>
      <c r="D9" s="32">
        <v>1740690</v>
      </c>
      <c r="E9" s="34">
        <v>0.127</v>
      </c>
      <c r="F9" s="33">
        <v>0.1</v>
      </c>
      <c r="G9" s="35">
        <f>ROUND(D9*F9*E9,0)</f>
        <v>22107</v>
      </c>
      <c r="H9" s="41">
        <v>9152</v>
      </c>
      <c r="I9" s="41">
        <v>0</v>
      </c>
      <c r="J9" s="33">
        <v>1</v>
      </c>
      <c r="K9" s="35">
        <f>ROUND((H9+I9)*J9,0)</f>
        <v>9152</v>
      </c>
      <c r="L9" s="41">
        <v>847</v>
      </c>
      <c r="M9" s="33">
        <v>0.06</v>
      </c>
      <c r="N9" s="33">
        <v>0.5</v>
      </c>
      <c r="O9" s="35">
        <f>ROUND(L9*M9*N9,0)</f>
        <v>25</v>
      </c>
      <c r="P9" s="35">
        <v>14893</v>
      </c>
      <c r="Q9" s="35">
        <v>4294</v>
      </c>
      <c r="R9" s="33">
        <v>1</v>
      </c>
      <c r="S9" s="35">
        <f>ROUND((P9+Q9)*R9,0)</f>
        <v>19187</v>
      </c>
      <c r="T9" s="35">
        <f>G9+K9+O9+S9</f>
        <v>50471</v>
      </c>
      <c r="U9" s="36">
        <f t="shared" ref="U9:U16" si="0">ROUND((T9/C9)/($T$20/$C$20),5)</f>
        <v>1.7080599999999999</v>
      </c>
      <c r="V9" s="37"/>
      <c r="W9" s="38"/>
    </row>
    <row r="10" spans="1:23" s="25" customFormat="1" ht="16.5" x14ac:dyDescent="0.25">
      <c r="A10" s="31" t="s">
        <v>24</v>
      </c>
      <c r="B10" s="155" t="s">
        <v>140</v>
      </c>
      <c r="C10" s="133">
        <v>5536</v>
      </c>
      <c r="D10" s="32">
        <v>257880</v>
      </c>
      <c r="E10" s="34">
        <v>0.13089999999999999</v>
      </c>
      <c r="F10" s="33">
        <v>0.1</v>
      </c>
      <c r="G10" s="35">
        <f t="shared" ref="G10:G19" si="1">ROUND(D10*F10*E10,2)</f>
        <v>3375.65</v>
      </c>
      <c r="H10" s="41">
        <v>1040</v>
      </c>
      <c r="I10" s="41">
        <v>0</v>
      </c>
      <c r="J10" s="33">
        <v>1</v>
      </c>
      <c r="K10" s="35">
        <f t="shared" ref="K10:K19" si="2">ROUND((H10+I10)*J10,0)</f>
        <v>1040</v>
      </c>
      <c r="L10" s="41">
        <v>0</v>
      </c>
      <c r="M10" s="33">
        <v>0.06</v>
      </c>
      <c r="N10" s="33">
        <v>0.5</v>
      </c>
      <c r="O10" s="35">
        <f t="shared" ref="O10:O19" si="3">ROUND(L10*M10*N10,0)</f>
        <v>0</v>
      </c>
      <c r="P10" s="35">
        <v>2605</v>
      </c>
      <c r="Q10" s="35">
        <v>0</v>
      </c>
      <c r="R10" s="33">
        <v>1</v>
      </c>
      <c r="S10" s="35">
        <f t="shared" ref="S10:S19" si="4">ROUND((P10+Q10)*R10,0)</f>
        <v>2605</v>
      </c>
      <c r="T10" s="35">
        <f t="shared" ref="T10:T19" si="5">G10+K10+O10+S10</f>
        <v>7020.65</v>
      </c>
      <c r="U10" s="36">
        <f t="shared" si="0"/>
        <v>0.58004</v>
      </c>
      <c r="V10" s="37"/>
      <c r="W10" s="38"/>
    </row>
    <row r="11" spans="1:23" s="25" customFormat="1" ht="16.5" x14ac:dyDescent="0.25">
      <c r="A11" s="31" t="s">
        <v>27</v>
      </c>
      <c r="B11" s="155" t="s">
        <v>141</v>
      </c>
      <c r="C11" s="133">
        <v>2525</v>
      </c>
      <c r="D11" s="32">
        <v>18920</v>
      </c>
      <c r="E11" s="34">
        <v>0.1163</v>
      </c>
      <c r="F11" s="33">
        <v>0.02</v>
      </c>
      <c r="G11" s="35">
        <f t="shared" si="1"/>
        <v>44.01</v>
      </c>
      <c r="H11" s="41">
        <v>203</v>
      </c>
      <c r="I11" s="41">
        <v>0</v>
      </c>
      <c r="J11" s="33">
        <v>1</v>
      </c>
      <c r="K11" s="35">
        <f t="shared" si="2"/>
        <v>203</v>
      </c>
      <c r="L11" s="41">
        <v>2708</v>
      </c>
      <c r="M11" s="33">
        <v>0.06</v>
      </c>
      <c r="N11" s="33">
        <v>0.3</v>
      </c>
      <c r="O11" s="35">
        <f t="shared" si="3"/>
        <v>49</v>
      </c>
      <c r="P11" s="35">
        <v>772</v>
      </c>
      <c r="Q11" s="35">
        <v>0</v>
      </c>
      <c r="R11" s="33">
        <v>1</v>
      </c>
      <c r="S11" s="35">
        <f t="shared" si="4"/>
        <v>772</v>
      </c>
      <c r="T11" s="35">
        <f t="shared" si="5"/>
        <v>1068.01</v>
      </c>
      <c r="U11" s="36">
        <f t="shared" si="0"/>
        <v>0.19345999999999999</v>
      </c>
      <c r="V11" s="37"/>
      <c r="W11" s="38"/>
    </row>
    <row r="12" spans="1:23" s="25" customFormat="1" ht="16.5" x14ac:dyDescent="0.25">
      <c r="A12" s="31" t="s">
        <v>25</v>
      </c>
      <c r="B12" s="155" t="s">
        <v>142</v>
      </c>
      <c r="C12" s="133">
        <v>2885</v>
      </c>
      <c r="D12" s="32">
        <v>70885</v>
      </c>
      <c r="E12" s="34">
        <v>0.13139999999999999</v>
      </c>
      <c r="F12" s="33">
        <v>0.02</v>
      </c>
      <c r="G12" s="35">
        <f t="shared" si="1"/>
        <v>186.29</v>
      </c>
      <c r="H12" s="41">
        <v>155</v>
      </c>
      <c r="I12" s="41">
        <v>0</v>
      </c>
      <c r="J12" s="33">
        <v>1</v>
      </c>
      <c r="K12" s="35">
        <f t="shared" si="2"/>
        <v>155</v>
      </c>
      <c r="L12" s="41">
        <v>2027</v>
      </c>
      <c r="M12" s="33">
        <v>0.06</v>
      </c>
      <c r="N12" s="33">
        <v>0.3</v>
      </c>
      <c r="O12" s="35">
        <f t="shared" si="3"/>
        <v>36</v>
      </c>
      <c r="P12" s="35">
        <v>1813</v>
      </c>
      <c r="Q12" s="35">
        <v>1171</v>
      </c>
      <c r="R12" s="33">
        <v>1</v>
      </c>
      <c r="S12" s="35">
        <f t="shared" si="4"/>
        <v>2984</v>
      </c>
      <c r="T12" s="35">
        <f t="shared" si="5"/>
        <v>3361.29</v>
      </c>
      <c r="U12" s="36">
        <f t="shared" si="0"/>
        <v>0.53288999999999997</v>
      </c>
      <c r="V12" s="37"/>
      <c r="W12" s="38"/>
    </row>
    <row r="13" spans="1:23" s="25" customFormat="1" ht="16.5" x14ac:dyDescent="0.25">
      <c r="A13" s="31" t="s">
        <v>29</v>
      </c>
      <c r="B13" s="155" t="s">
        <v>143</v>
      </c>
      <c r="C13" s="133">
        <v>2030</v>
      </c>
      <c r="D13" s="32">
        <v>76750</v>
      </c>
      <c r="E13" s="34">
        <v>0.1668</v>
      </c>
      <c r="F13" s="33">
        <v>0.02</v>
      </c>
      <c r="G13" s="35">
        <f t="shared" si="1"/>
        <v>256.04000000000002</v>
      </c>
      <c r="H13" s="41">
        <v>107</v>
      </c>
      <c r="I13" s="41">
        <v>0</v>
      </c>
      <c r="J13" s="33">
        <v>1</v>
      </c>
      <c r="K13" s="35">
        <f t="shared" si="2"/>
        <v>107</v>
      </c>
      <c r="L13" s="41">
        <v>368</v>
      </c>
      <c r="M13" s="33">
        <v>0.06</v>
      </c>
      <c r="N13" s="33">
        <v>0.3</v>
      </c>
      <c r="O13" s="35">
        <f t="shared" si="3"/>
        <v>7</v>
      </c>
      <c r="P13" s="35">
        <v>1571</v>
      </c>
      <c r="Q13" s="35">
        <v>629</v>
      </c>
      <c r="R13" s="33">
        <v>1</v>
      </c>
      <c r="S13" s="35">
        <f t="shared" si="4"/>
        <v>2200</v>
      </c>
      <c r="T13" s="35">
        <f t="shared" si="5"/>
        <v>2570.04</v>
      </c>
      <c r="U13" s="36">
        <f t="shared" si="0"/>
        <v>0.57906000000000002</v>
      </c>
      <c r="V13" s="37"/>
      <c r="W13" s="38"/>
    </row>
    <row r="14" spans="1:23" s="25" customFormat="1" ht="16.5" x14ac:dyDescent="0.25">
      <c r="A14" s="31" t="s">
        <v>30</v>
      </c>
      <c r="B14" s="155" t="s">
        <v>144</v>
      </c>
      <c r="C14" s="133">
        <v>2902</v>
      </c>
      <c r="D14" s="32">
        <v>234810</v>
      </c>
      <c r="E14" s="34">
        <v>0.14430000000000001</v>
      </c>
      <c r="F14" s="33">
        <v>0.02</v>
      </c>
      <c r="G14" s="35">
        <f t="shared" si="1"/>
        <v>677.66</v>
      </c>
      <c r="H14" s="41">
        <v>148</v>
      </c>
      <c r="I14" s="41">
        <v>0</v>
      </c>
      <c r="J14" s="33">
        <v>1</v>
      </c>
      <c r="K14" s="35">
        <f t="shared" si="2"/>
        <v>148</v>
      </c>
      <c r="L14" s="41">
        <v>184</v>
      </c>
      <c r="M14" s="33">
        <v>0.06</v>
      </c>
      <c r="N14" s="33">
        <v>0.3</v>
      </c>
      <c r="O14" s="35">
        <f t="shared" si="3"/>
        <v>3</v>
      </c>
      <c r="P14" s="35">
        <v>1004</v>
      </c>
      <c r="Q14" s="35">
        <v>0</v>
      </c>
      <c r="R14" s="33">
        <v>1</v>
      </c>
      <c r="S14" s="35">
        <f t="shared" si="4"/>
        <v>1004</v>
      </c>
      <c r="T14" s="35">
        <f t="shared" si="5"/>
        <v>1832.6599999999999</v>
      </c>
      <c r="U14" s="36">
        <f t="shared" si="0"/>
        <v>0.28883999999999999</v>
      </c>
      <c r="V14" s="37"/>
      <c r="W14" s="38"/>
    </row>
    <row r="15" spans="1:23" s="25" customFormat="1" ht="16.5" x14ac:dyDescent="0.25">
      <c r="A15" s="31" t="s">
        <v>26</v>
      </c>
      <c r="B15" s="155" t="s">
        <v>145</v>
      </c>
      <c r="C15" s="133">
        <v>1393</v>
      </c>
      <c r="D15" s="32">
        <v>56685</v>
      </c>
      <c r="E15" s="34">
        <v>0.1371</v>
      </c>
      <c r="F15" s="33">
        <v>0.02</v>
      </c>
      <c r="G15" s="35">
        <f t="shared" si="1"/>
        <v>155.43</v>
      </c>
      <c r="H15" s="41">
        <v>28</v>
      </c>
      <c r="I15" s="41">
        <v>0</v>
      </c>
      <c r="J15" s="33">
        <v>1</v>
      </c>
      <c r="K15" s="35">
        <f t="shared" si="2"/>
        <v>28</v>
      </c>
      <c r="L15" s="41">
        <v>1111</v>
      </c>
      <c r="M15" s="33">
        <v>0.06</v>
      </c>
      <c r="N15" s="33">
        <v>0.3</v>
      </c>
      <c r="O15" s="35">
        <f t="shared" si="3"/>
        <v>20</v>
      </c>
      <c r="P15" s="35">
        <v>1576</v>
      </c>
      <c r="Q15" s="35">
        <v>0</v>
      </c>
      <c r="R15" s="33">
        <v>1</v>
      </c>
      <c r="S15" s="35">
        <f t="shared" si="4"/>
        <v>1576</v>
      </c>
      <c r="T15" s="35">
        <f t="shared" si="5"/>
        <v>1779.43</v>
      </c>
      <c r="U15" s="36">
        <f t="shared" si="0"/>
        <v>0.58426</v>
      </c>
      <c r="V15" s="37"/>
      <c r="W15" s="38"/>
    </row>
    <row r="16" spans="1:23" s="25" customFormat="1" ht="16.5" x14ac:dyDescent="0.25">
      <c r="A16" s="31" t="s">
        <v>31</v>
      </c>
      <c r="B16" s="155" t="s">
        <v>146</v>
      </c>
      <c r="C16" s="133">
        <v>2532</v>
      </c>
      <c r="D16" s="32">
        <v>132380</v>
      </c>
      <c r="E16" s="34">
        <v>0.13070000000000001</v>
      </c>
      <c r="F16" s="33">
        <v>0.02</v>
      </c>
      <c r="G16" s="35">
        <f t="shared" si="1"/>
        <v>346.04</v>
      </c>
      <c r="H16" s="41">
        <v>434</v>
      </c>
      <c r="I16" s="41">
        <v>0</v>
      </c>
      <c r="J16" s="33">
        <v>1</v>
      </c>
      <c r="K16" s="35">
        <f t="shared" si="2"/>
        <v>434</v>
      </c>
      <c r="L16" s="41">
        <v>517</v>
      </c>
      <c r="M16" s="33">
        <v>0.06</v>
      </c>
      <c r="N16" s="33">
        <v>0.3</v>
      </c>
      <c r="O16" s="35">
        <f t="shared" si="3"/>
        <v>9</v>
      </c>
      <c r="P16" s="35">
        <v>3103</v>
      </c>
      <c r="Q16" s="35">
        <v>850</v>
      </c>
      <c r="R16" s="33">
        <v>1</v>
      </c>
      <c r="S16" s="35">
        <f t="shared" si="4"/>
        <v>3953</v>
      </c>
      <c r="T16" s="35">
        <f t="shared" si="5"/>
        <v>4742.04</v>
      </c>
      <c r="U16" s="36">
        <f t="shared" si="0"/>
        <v>0.85660000000000003</v>
      </c>
      <c r="V16" s="37"/>
      <c r="W16" s="38"/>
    </row>
    <row r="17" spans="1:23" s="25" customFormat="1" ht="15.75" x14ac:dyDescent="0.25">
      <c r="A17" s="31" t="s">
        <v>32</v>
      </c>
      <c r="B17" s="18"/>
      <c r="C17" s="114"/>
      <c r="D17" s="32"/>
      <c r="E17" s="34"/>
      <c r="F17" s="33"/>
      <c r="G17" s="35">
        <f t="shared" si="1"/>
        <v>0</v>
      </c>
      <c r="H17" s="41"/>
      <c r="I17" s="41">
        <v>0</v>
      </c>
      <c r="J17" s="33"/>
      <c r="K17" s="35">
        <f t="shared" si="2"/>
        <v>0</v>
      </c>
      <c r="L17" s="41"/>
      <c r="M17" s="33"/>
      <c r="N17" s="33"/>
      <c r="O17" s="35">
        <f t="shared" si="3"/>
        <v>0</v>
      </c>
      <c r="P17" s="35"/>
      <c r="Q17" s="35"/>
      <c r="R17" s="33"/>
      <c r="S17" s="35">
        <f t="shared" si="4"/>
        <v>0</v>
      </c>
      <c r="T17" s="35">
        <f t="shared" si="5"/>
        <v>0</v>
      </c>
      <c r="U17" s="36" t="e">
        <f t="shared" ref="U17:U19" si="6">ROUND((T17/C17)/($T$20/$C$20),5)</f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4"/>
      <c r="D18" s="32"/>
      <c r="E18" s="34"/>
      <c r="F18" s="33"/>
      <c r="G18" s="35">
        <f t="shared" si="1"/>
        <v>0</v>
      </c>
      <c r="H18" s="41"/>
      <c r="I18" s="41">
        <v>0</v>
      </c>
      <c r="J18" s="33"/>
      <c r="K18" s="35">
        <f t="shared" si="2"/>
        <v>0</v>
      </c>
      <c r="L18" s="41"/>
      <c r="M18" s="33"/>
      <c r="N18" s="33"/>
      <c r="O18" s="35">
        <f t="shared" si="3"/>
        <v>0</v>
      </c>
      <c r="P18" s="35"/>
      <c r="Q18" s="35"/>
      <c r="R18" s="33"/>
      <c r="S18" s="35">
        <f t="shared" si="4"/>
        <v>0</v>
      </c>
      <c r="T18" s="35">
        <f t="shared" si="5"/>
        <v>0</v>
      </c>
      <c r="U18" s="36" t="e">
        <f t="shared" si="6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4"/>
      <c r="D19" s="32"/>
      <c r="E19" s="34"/>
      <c r="F19" s="33"/>
      <c r="G19" s="35">
        <f t="shared" si="1"/>
        <v>0</v>
      </c>
      <c r="H19" s="41"/>
      <c r="I19" s="41">
        <v>0</v>
      </c>
      <c r="J19" s="33"/>
      <c r="K19" s="35">
        <f t="shared" si="2"/>
        <v>0</v>
      </c>
      <c r="L19" s="41"/>
      <c r="M19" s="33"/>
      <c r="N19" s="33"/>
      <c r="O19" s="35">
        <f t="shared" si="3"/>
        <v>0</v>
      </c>
      <c r="P19" s="35"/>
      <c r="Q19" s="35"/>
      <c r="R19" s="33"/>
      <c r="S19" s="35">
        <f t="shared" si="4"/>
        <v>0</v>
      </c>
      <c r="T19" s="35">
        <f t="shared" si="5"/>
        <v>0</v>
      </c>
      <c r="U19" s="36" t="e">
        <f t="shared" si="6"/>
        <v>#DIV/0!</v>
      </c>
      <c r="V19" s="37"/>
      <c r="W19" s="38"/>
    </row>
    <row r="20" spans="1:23" s="99" customFormat="1" ht="17.25" customHeight="1" x14ac:dyDescent="0.25">
      <c r="A20" s="171" t="s">
        <v>0</v>
      </c>
      <c r="B20" s="171"/>
      <c r="C20" s="151">
        <f>SUM(C9:C19)</f>
        <v>33318</v>
      </c>
      <c r="D20" s="146">
        <f>SUM(D9:D19)</f>
        <v>2589000</v>
      </c>
      <c r="E20" s="147" t="s">
        <v>7</v>
      </c>
      <c r="F20" s="147" t="s">
        <v>7</v>
      </c>
      <c r="G20" s="146">
        <f>SUM(G9:G19)</f>
        <v>27148.120000000003</v>
      </c>
      <c r="H20" s="146">
        <f>SUM(H9:H19)</f>
        <v>11267</v>
      </c>
      <c r="I20" s="146">
        <f>SUM(I9:I19)</f>
        <v>0</v>
      </c>
      <c r="J20" s="147" t="s">
        <v>7</v>
      </c>
      <c r="K20" s="146">
        <f>SUM(K9:K19)</f>
        <v>11267</v>
      </c>
      <c r="L20" s="146">
        <f>SUM(L9:L19)</f>
        <v>7762</v>
      </c>
      <c r="M20" s="147" t="s">
        <v>7</v>
      </c>
      <c r="N20" s="147" t="s">
        <v>7</v>
      </c>
      <c r="O20" s="146">
        <f>SUM(O9:O19)</f>
        <v>149</v>
      </c>
      <c r="P20" s="146">
        <f>SUM(P9:P19)</f>
        <v>27337</v>
      </c>
      <c r="Q20" s="146">
        <f>SUM(Q9:Q19)</f>
        <v>6944</v>
      </c>
      <c r="R20" s="147" t="s">
        <v>7</v>
      </c>
      <c r="S20" s="146">
        <f>SUM(S9:S19)</f>
        <v>34281</v>
      </c>
      <c r="T20" s="146">
        <f>SUM(T9:T19)</f>
        <v>72845.119999999995</v>
      </c>
      <c r="U20" s="152">
        <f t="shared" ref="U20" si="7">(T20/C20)/($T$20/$C$20)</f>
        <v>1</v>
      </c>
    </row>
    <row r="21" spans="1:23" s="25" customForma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70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115" zoomScaleNormal="115" zoomScaleSheetLayoutView="70" workbookViewId="0">
      <pane xSplit="3" topLeftCell="AK1" activePane="topRight" state="frozenSplit"/>
      <selection activeCell="A4" sqref="A4"/>
      <selection pane="topRight" activeCell="AR20" sqref="AR20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5.1640625" style="1" customWidth="1"/>
    <col min="5" max="5" width="16.83203125" style="1" customWidth="1"/>
    <col min="6" max="6" width="12.33203125" style="1" customWidth="1"/>
    <col min="7" max="7" width="13" style="1" customWidth="1"/>
    <col min="8" max="8" width="10.5" style="1" customWidth="1"/>
    <col min="9" max="9" width="22.5" style="1" customWidth="1"/>
    <col min="10" max="10" width="10.33203125" style="1" customWidth="1"/>
    <col min="11" max="11" width="10.6640625" style="1" customWidth="1"/>
    <col min="12" max="12" width="22" style="1" customWidth="1"/>
    <col min="13" max="13" width="10.6640625" style="1" customWidth="1"/>
    <col min="14" max="14" width="20.1640625" style="1" customWidth="1"/>
    <col min="15" max="15" width="14.5" style="1" customWidth="1"/>
    <col min="16" max="16" width="18.1640625" style="1" customWidth="1"/>
    <col min="17" max="18" width="16.83203125" style="1" customWidth="1"/>
    <col min="19" max="19" width="14.6640625" style="1" customWidth="1"/>
    <col min="20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22.83203125" style="1" customWidth="1"/>
    <col min="31" max="31" width="17.5" style="1" customWidth="1"/>
    <col min="32" max="32" width="14" style="1" customWidth="1"/>
    <col min="33" max="33" width="18.1640625" style="1" customWidth="1"/>
    <col min="34" max="34" width="14.5" style="1" customWidth="1"/>
    <col min="35" max="35" width="18.83203125" style="1" customWidth="1"/>
    <col min="36" max="36" width="17.83203125" style="1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3"/>
    </row>
    <row r="2" spans="1:46" ht="18.75" x14ac:dyDescent="0.3">
      <c r="B2" s="44"/>
      <c r="C2" s="8" t="s">
        <v>157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27">
        <v>1</v>
      </c>
      <c r="F3" s="46"/>
      <c r="G3" s="46"/>
      <c r="H3" s="46"/>
      <c r="I3" s="127">
        <f>E3+1</f>
        <v>2</v>
      </c>
      <c r="J3" s="45"/>
      <c r="K3" s="45"/>
      <c r="L3" s="127">
        <f>I3+1</f>
        <v>3</v>
      </c>
      <c r="M3" s="46"/>
      <c r="N3" s="127">
        <f>L3+1</f>
        <v>4</v>
      </c>
      <c r="O3" s="46"/>
      <c r="P3" s="127">
        <f>N3+1</f>
        <v>5</v>
      </c>
      <c r="Q3" s="46"/>
      <c r="R3" s="127">
        <f>P3+1</f>
        <v>6</v>
      </c>
      <c r="S3" s="46"/>
      <c r="T3" s="127">
        <f>R3+1</f>
        <v>7</v>
      </c>
      <c r="U3" s="46"/>
      <c r="V3" s="127">
        <f>T3+1</f>
        <v>8</v>
      </c>
      <c r="W3" s="46"/>
      <c r="X3" s="127">
        <f>V3+1</f>
        <v>9</v>
      </c>
      <c r="Y3" s="46"/>
      <c r="Z3" s="127">
        <f>X3+1</f>
        <v>10</v>
      </c>
      <c r="AA3" s="46"/>
      <c r="AB3" s="127">
        <f>Z3+1</f>
        <v>11</v>
      </c>
      <c r="AC3" s="46"/>
      <c r="AD3" s="127">
        <f>AB3+1</f>
        <v>12</v>
      </c>
      <c r="AE3" s="127">
        <f>AD3+1</f>
        <v>13</v>
      </c>
      <c r="AF3" s="127">
        <f>AE3+1</f>
        <v>14</v>
      </c>
      <c r="AG3" s="46"/>
      <c r="AH3" s="46"/>
      <c r="AI3" s="127">
        <f>AF3+1</f>
        <v>15</v>
      </c>
      <c r="AJ3" s="46"/>
      <c r="AK3" s="46"/>
      <c r="AL3" s="127">
        <f>AI3+1</f>
        <v>16</v>
      </c>
      <c r="AM3" s="47"/>
      <c r="AN3" s="47"/>
      <c r="AO3" s="127">
        <f>AL3+1</f>
        <v>17</v>
      </c>
    </row>
    <row r="4" spans="1:46" ht="13.15" customHeight="1" x14ac:dyDescent="0.2">
      <c r="A4" s="161" t="s">
        <v>1</v>
      </c>
      <c r="B4" s="161" t="s">
        <v>2</v>
      </c>
      <c r="C4" s="177" t="s">
        <v>160</v>
      </c>
      <c r="D4" s="175" t="s">
        <v>135</v>
      </c>
      <c r="E4" s="176" t="s">
        <v>102</v>
      </c>
      <c r="F4" s="162" t="s">
        <v>103</v>
      </c>
      <c r="G4" s="162" t="s">
        <v>104</v>
      </c>
      <c r="H4" s="181" t="s">
        <v>135</v>
      </c>
      <c r="I4" s="176" t="s">
        <v>153</v>
      </c>
      <c r="J4" s="162" t="s">
        <v>105</v>
      </c>
      <c r="K4" s="175" t="s">
        <v>135</v>
      </c>
      <c r="L4" s="176" t="s">
        <v>149</v>
      </c>
      <c r="M4" s="175" t="s">
        <v>135</v>
      </c>
      <c r="N4" s="176" t="s">
        <v>147</v>
      </c>
      <c r="O4" s="175" t="s">
        <v>135</v>
      </c>
      <c r="P4" s="178" t="s">
        <v>152</v>
      </c>
      <c r="Q4" s="181" t="s">
        <v>135</v>
      </c>
      <c r="R4" s="178" t="s">
        <v>106</v>
      </c>
      <c r="S4" s="175" t="s">
        <v>135</v>
      </c>
      <c r="T4" s="176" t="s">
        <v>148</v>
      </c>
      <c r="U4" s="175" t="s">
        <v>135</v>
      </c>
      <c r="V4" s="177" t="s">
        <v>62</v>
      </c>
      <c r="W4" s="175" t="s">
        <v>135</v>
      </c>
      <c r="X4" s="176" t="s">
        <v>107</v>
      </c>
      <c r="Y4" s="175" t="s">
        <v>135</v>
      </c>
      <c r="Z4" s="176" t="s">
        <v>108</v>
      </c>
      <c r="AA4" s="175" t="s">
        <v>135</v>
      </c>
      <c r="AB4" s="176" t="s">
        <v>109</v>
      </c>
      <c r="AC4" s="175" t="s">
        <v>135</v>
      </c>
      <c r="AD4" s="176" t="s">
        <v>151</v>
      </c>
      <c r="AE4" s="177" t="s">
        <v>110</v>
      </c>
      <c r="AF4" s="177" t="s">
        <v>111</v>
      </c>
      <c r="AG4" s="162" t="s">
        <v>113</v>
      </c>
      <c r="AH4" s="175" t="s">
        <v>135</v>
      </c>
      <c r="AI4" s="176" t="s">
        <v>112</v>
      </c>
      <c r="AJ4" s="162" t="s">
        <v>116</v>
      </c>
      <c r="AK4" s="162" t="s">
        <v>63</v>
      </c>
      <c r="AL4" s="177" t="s">
        <v>114</v>
      </c>
      <c r="AM4" s="162" t="s">
        <v>115</v>
      </c>
      <c r="AN4" s="175" t="s">
        <v>135</v>
      </c>
      <c r="AO4" s="176" t="s">
        <v>154</v>
      </c>
      <c r="AP4" s="177" t="s">
        <v>64</v>
      </c>
      <c r="AQ4" s="177" t="s">
        <v>10</v>
      </c>
      <c r="AR4" s="177" t="s">
        <v>36</v>
      </c>
    </row>
    <row r="5" spans="1:46" ht="13.15" customHeight="1" x14ac:dyDescent="0.2">
      <c r="A5" s="161"/>
      <c r="B5" s="184"/>
      <c r="C5" s="177"/>
      <c r="D5" s="175"/>
      <c r="E5" s="176"/>
      <c r="F5" s="162"/>
      <c r="G5" s="162"/>
      <c r="H5" s="182"/>
      <c r="I5" s="176"/>
      <c r="J5" s="162"/>
      <c r="K5" s="175"/>
      <c r="L5" s="176"/>
      <c r="M5" s="175"/>
      <c r="N5" s="176"/>
      <c r="O5" s="175"/>
      <c r="P5" s="179"/>
      <c r="Q5" s="182"/>
      <c r="R5" s="179"/>
      <c r="S5" s="175"/>
      <c r="T5" s="176"/>
      <c r="U5" s="175"/>
      <c r="V5" s="177"/>
      <c r="W5" s="175"/>
      <c r="X5" s="176"/>
      <c r="Y5" s="175"/>
      <c r="Z5" s="176"/>
      <c r="AA5" s="175"/>
      <c r="AB5" s="176"/>
      <c r="AC5" s="175"/>
      <c r="AD5" s="176"/>
      <c r="AE5" s="177"/>
      <c r="AF5" s="177"/>
      <c r="AG5" s="162"/>
      <c r="AH5" s="175"/>
      <c r="AI5" s="176"/>
      <c r="AJ5" s="162"/>
      <c r="AK5" s="162"/>
      <c r="AL5" s="177"/>
      <c r="AM5" s="162"/>
      <c r="AN5" s="175"/>
      <c r="AO5" s="176"/>
      <c r="AP5" s="177"/>
      <c r="AQ5" s="177"/>
      <c r="AR5" s="177"/>
    </row>
    <row r="6" spans="1:46" ht="152.25" customHeight="1" x14ac:dyDescent="0.2">
      <c r="A6" s="161"/>
      <c r="B6" s="161"/>
      <c r="C6" s="177"/>
      <c r="D6" s="175"/>
      <c r="E6" s="176"/>
      <c r="F6" s="162"/>
      <c r="G6" s="162"/>
      <c r="H6" s="183"/>
      <c r="I6" s="176"/>
      <c r="J6" s="162"/>
      <c r="K6" s="175"/>
      <c r="L6" s="176"/>
      <c r="M6" s="175"/>
      <c r="N6" s="176"/>
      <c r="O6" s="175"/>
      <c r="P6" s="180"/>
      <c r="Q6" s="183"/>
      <c r="R6" s="180"/>
      <c r="S6" s="175"/>
      <c r="T6" s="176"/>
      <c r="U6" s="175"/>
      <c r="V6" s="177"/>
      <c r="W6" s="175"/>
      <c r="X6" s="176"/>
      <c r="Y6" s="175"/>
      <c r="Z6" s="176"/>
      <c r="AA6" s="175"/>
      <c r="AB6" s="176"/>
      <c r="AC6" s="175"/>
      <c r="AD6" s="176"/>
      <c r="AE6" s="177"/>
      <c r="AF6" s="177"/>
      <c r="AG6" s="162"/>
      <c r="AH6" s="175"/>
      <c r="AI6" s="176"/>
      <c r="AJ6" s="162"/>
      <c r="AK6" s="162"/>
      <c r="AL6" s="177"/>
      <c r="AM6" s="162"/>
      <c r="AN6" s="175"/>
      <c r="AO6" s="176"/>
      <c r="AP6" s="177"/>
      <c r="AQ6" s="177"/>
      <c r="AR6" s="177"/>
      <c r="AT6" s="7"/>
    </row>
    <row r="7" spans="1:46" x14ac:dyDescent="0.2">
      <c r="A7" s="186" t="s">
        <v>65</v>
      </c>
      <c r="B7" s="187"/>
      <c r="C7" s="154">
        <v>1</v>
      </c>
      <c r="D7" s="154">
        <v>2</v>
      </c>
      <c r="E7" s="154" t="s">
        <v>117</v>
      </c>
      <c r="F7" s="154" t="s">
        <v>118</v>
      </c>
      <c r="G7" s="136" t="s">
        <v>119</v>
      </c>
      <c r="H7" s="154">
        <v>6</v>
      </c>
      <c r="I7" s="154" t="s">
        <v>136</v>
      </c>
      <c r="J7" s="154">
        <v>8</v>
      </c>
      <c r="K7" s="154">
        <v>9</v>
      </c>
      <c r="L7" s="154" t="s">
        <v>150</v>
      </c>
      <c r="M7" s="154">
        <v>11</v>
      </c>
      <c r="N7" s="154" t="s">
        <v>120</v>
      </c>
      <c r="O7" s="154">
        <v>13</v>
      </c>
      <c r="P7" s="154" t="s">
        <v>121</v>
      </c>
      <c r="Q7" s="154">
        <v>15</v>
      </c>
      <c r="R7" s="154" t="s">
        <v>122</v>
      </c>
      <c r="S7" s="154">
        <v>17</v>
      </c>
      <c r="T7" s="154" t="s">
        <v>123</v>
      </c>
      <c r="U7" s="154">
        <v>19</v>
      </c>
      <c r="V7" s="154" t="s">
        <v>124</v>
      </c>
      <c r="W7" s="154">
        <v>21</v>
      </c>
      <c r="X7" s="154" t="s">
        <v>125</v>
      </c>
      <c r="Y7" s="154">
        <v>23</v>
      </c>
      <c r="Z7" s="154" t="s">
        <v>126</v>
      </c>
      <c r="AA7" s="154">
        <v>25</v>
      </c>
      <c r="AB7" s="154" t="s">
        <v>127</v>
      </c>
      <c r="AC7" s="154">
        <v>27</v>
      </c>
      <c r="AD7" s="154" t="s">
        <v>128</v>
      </c>
      <c r="AE7" s="154">
        <v>29</v>
      </c>
      <c r="AF7" s="154">
        <v>30</v>
      </c>
      <c r="AG7" s="154">
        <v>31</v>
      </c>
      <c r="AH7" s="154">
        <v>32</v>
      </c>
      <c r="AI7" s="154" t="s">
        <v>129</v>
      </c>
      <c r="AJ7" s="154">
        <v>34</v>
      </c>
      <c r="AK7" s="154">
        <v>35</v>
      </c>
      <c r="AL7" s="154" t="s">
        <v>130</v>
      </c>
      <c r="AM7" s="154">
        <v>37</v>
      </c>
      <c r="AN7" s="154">
        <v>38</v>
      </c>
      <c r="AO7" s="154" t="s">
        <v>131</v>
      </c>
      <c r="AP7" s="154" t="s">
        <v>132</v>
      </c>
      <c r="AQ7" s="154" t="s">
        <v>133</v>
      </c>
      <c r="AR7" s="137" t="s">
        <v>134</v>
      </c>
    </row>
    <row r="8" spans="1:46" ht="13.5" x14ac:dyDescent="0.25">
      <c r="A8" s="185"/>
      <c r="B8" s="185"/>
      <c r="C8" s="138" t="s">
        <v>40</v>
      </c>
      <c r="D8" s="135"/>
      <c r="E8" s="139"/>
      <c r="F8" s="135"/>
      <c r="G8" s="135"/>
      <c r="H8" s="135"/>
      <c r="I8" s="139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40"/>
      <c r="AN8" s="154"/>
      <c r="AO8" s="140"/>
      <c r="AP8" s="141"/>
      <c r="AQ8" s="141"/>
      <c r="AR8" s="142" t="s">
        <v>8</v>
      </c>
    </row>
    <row r="9" spans="1:46" s="131" customFormat="1" ht="15.75" x14ac:dyDescent="0.25">
      <c r="A9" s="66">
        <v>1</v>
      </c>
      <c r="B9" s="155" t="s">
        <v>139</v>
      </c>
      <c r="C9" s="143">
        <v>13515</v>
      </c>
      <c r="D9" s="78">
        <v>0</v>
      </c>
      <c r="E9" s="59">
        <f>C9*D9</f>
        <v>0</v>
      </c>
      <c r="F9" s="70"/>
      <c r="G9" s="70">
        <f>F9*18</f>
        <v>0</v>
      </c>
      <c r="H9" s="156">
        <v>1.1204099999999999</v>
      </c>
      <c r="I9" s="59">
        <f>C9*H9</f>
        <v>15142.341149999998</v>
      </c>
      <c r="J9" s="132"/>
      <c r="K9" s="156">
        <v>1.6199999999999999E-2</v>
      </c>
      <c r="L9" s="59">
        <f>C9*K9</f>
        <v>218.94299999999998</v>
      </c>
      <c r="M9" s="78">
        <v>2E-3</v>
      </c>
      <c r="N9" s="157">
        <f t="shared" ref="N9:N19" si="0">C9*M9</f>
        <v>27.03</v>
      </c>
      <c r="O9" s="156"/>
      <c r="P9" s="59">
        <f>C9*O9</f>
        <v>0</v>
      </c>
      <c r="Q9" s="156">
        <v>0</v>
      </c>
      <c r="R9" s="59">
        <f>C9*Q9</f>
        <v>0</v>
      </c>
      <c r="S9" s="78"/>
      <c r="T9" s="59">
        <f>C9*S9</f>
        <v>0</v>
      </c>
      <c r="U9" s="156"/>
      <c r="V9" s="59">
        <f>C9*U9</f>
        <v>0</v>
      </c>
      <c r="W9" s="156">
        <v>1.2699999999999999E-2</v>
      </c>
      <c r="X9" s="59">
        <f>C9*W9</f>
        <v>171.6405</v>
      </c>
      <c r="Y9" s="156">
        <v>0.26910000000000001</v>
      </c>
      <c r="Z9" s="59">
        <f>C9*Y9</f>
        <v>3636.8865000000001</v>
      </c>
      <c r="AA9" s="78">
        <v>0.3291</v>
      </c>
      <c r="AB9" s="59">
        <f>C9*AA9</f>
        <v>4447.7865000000002</v>
      </c>
      <c r="AC9" s="156">
        <v>2.7000000000000001E-3</v>
      </c>
      <c r="AD9" s="59">
        <f t="shared" ref="AD9:AD19" si="1">C9*AC9</f>
        <v>36.490500000000004</v>
      </c>
      <c r="AE9" s="59"/>
      <c r="AF9" s="59"/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/>
      <c r="AN9" s="156">
        <v>1.09E-2</v>
      </c>
      <c r="AO9" s="59">
        <f>C9*AN9</f>
        <v>147.3135</v>
      </c>
      <c r="AP9" s="61">
        <f>E9+I9+L9+N9+P9+R9+T9+V9+X9+Z9+AB9+AD9+AE9+AF9+AI9+AL9+AO9</f>
        <v>23828.431649999995</v>
      </c>
      <c r="AQ9" s="144">
        <f t="shared" ref="AQ9:AQ19" si="2">AP9/C9</f>
        <v>1.7631099999999997</v>
      </c>
      <c r="AR9" s="145">
        <f t="shared" ref="AR9:AR19" si="3">ROUND((AP9/C9)/($AP$20/$C$20),5)</f>
        <v>1.1441300000000001</v>
      </c>
      <c r="AS9" s="130"/>
    </row>
    <row r="10" spans="1:46" s="131" customFormat="1" ht="15.75" x14ac:dyDescent="0.25">
      <c r="A10" s="66">
        <v>2</v>
      </c>
      <c r="B10" s="155" t="s">
        <v>140</v>
      </c>
      <c r="C10" s="143">
        <v>5536</v>
      </c>
      <c r="D10" s="78">
        <v>0.57199999999999995</v>
      </c>
      <c r="E10" s="59">
        <f t="shared" ref="E10:E19" si="4">C10*D10</f>
        <v>3166.5919999999996</v>
      </c>
      <c r="F10" s="70"/>
      <c r="G10" s="70">
        <f t="shared" ref="G10:G19" si="5">F10*18</f>
        <v>0</v>
      </c>
      <c r="H10" s="156">
        <v>1.1204099999999999</v>
      </c>
      <c r="I10" s="59">
        <f>C10*H10</f>
        <v>6202.5897599999998</v>
      </c>
      <c r="J10" s="132"/>
      <c r="K10" s="156">
        <v>1.6199999999999999E-2</v>
      </c>
      <c r="L10" s="59">
        <f>C10*K10</f>
        <v>89.683199999999999</v>
      </c>
      <c r="M10" s="78">
        <v>2E-3</v>
      </c>
      <c r="N10" s="157">
        <f t="shared" si="0"/>
        <v>11.072000000000001</v>
      </c>
      <c r="O10" s="156"/>
      <c r="P10" s="59">
        <f t="shared" ref="P10:P19" si="6">C10*O10</f>
        <v>0</v>
      </c>
      <c r="Q10" s="156">
        <v>0.13167999999999999</v>
      </c>
      <c r="R10" s="59">
        <f t="shared" ref="R10:R19" si="7">C10*Q10</f>
        <v>728.98047999999994</v>
      </c>
      <c r="S10" s="156">
        <v>4.4999999999999997E-3</v>
      </c>
      <c r="T10" s="59">
        <f t="shared" ref="T10:T19" si="8">C10*S10</f>
        <v>24.911999999999999</v>
      </c>
      <c r="U10" s="156"/>
      <c r="V10" s="59">
        <f t="shared" ref="V10:V19" si="9">C10*U10</f>
        <v>0</v>
      </c>
      <c r="W10" s="156">
        <v>1.2699999999999999E-2</v>
      </c>
      <c r="X10" s="59">
        <f t="shared" ref="X10:X19" si="10">C10*W10</f>
        <v>70.307199999999995</v>
      </c>
      <c r="Y10" s="156">
        <v>0.26910000000000001</v>
      </c>
      <c r="Z10" s="59">
        <f t="shared" ref="Z10:Z19" si="11">C10*Y10</f>
        <v>1489.7375999999999</v>
      </c>
      <c r="AA10" s="78">
        <v>0.3291</v>
      </c>
      <c r="AB10" s="59">
        <f t="shared" ref="AB10:AB19" si="12">C10*AA10</f>
        <v>1821.8976</v>
      </c>
      <c r="AC10" s="156">
        <v>2.7000000000000001E-3</v>
      </c>
      <c r="AD10" s="59">
        <f t="shared" si="1"/>
        <v>14.9472</v>
      </c>
      <c r="AE10" s="59"/>
      <c r="AF10" s="59"/>
      <c r="AG10" s="70"/>
      <c r="AH10" s="78"/>
      <c r="AI10" s="59">
        <f t="shared" ref="AI10:AI19" si="13">AG10*AH10</f>
        <v>0</v>
      </c>
      <c r="AJ10" s="70"/>
      <c r="AK10" s="78"/>
      <c r="AL10" s="59">
        <f t="shared" ref="AL10:AL19" si="14">AJ10*AK10</f>
        <v>0</v>
      </c>
      <c r="AM10" s="64"/>
      <c r="AN10" s="156">
        <v>1.09E-2</v>
      </c>
      <c r="AO10" s="59">
        <f>C10*AN10</f>
        <v>60.342399999999998</v>
      </c>
      <c r="AP10" s="61">
        <f t="shared" ref="AP10:AP19" si="15">E10+I10+L10+N10+P10+R10+T10+V10+X10+Z10+AB10+AD10+AE10+AF10+AI10+AL10+AO10</f>
        <v>13681.061439999999</v>
      </c>
      <c r="AQ10" s="144">
        <f t="shared" si="2"/>
        <v>2.4712899999999998</v>
      </c>
      <c r="AR10" s="145">
        <f t="shared" si="3"/>
        <v>1.6036900000000001</v>
      </c>
      <c r="AS10" s="130"/>
    </row>
    <row r="11" spans="1:46" s="131" customFormat="1" ht="15.75" x14ac:dyDescent="0.25">
      <c r="A11" s="66">
        <v>3</v>
      </c>
      <c r="B11" s="155" t="s">
        <v>141</v>
      </c>
      <c r="C11" s="143">
        <v>2525</v>
      </c>
      <c r="D11" s="78">
        <v>0.67200000000000004</v>
      </c>
      <c r="E11" s="59">
        <f t="shared" si="4"/>
        <v>1696.8000000000002</v>
      </c>
      <c r="F11" s="70"/>
      <c r="G11" s="70">
        <f t="shared" si="5"/>
        <v>0</v>
      </c>
      <c r="H11" s="70"/>
      <c r="I11" s="59">
        <f t="shared" ref="I11:I19" si="16">G11*H11/1000*1%</f>
        <v>0</v>
      </c>
      <c r="J11" s="132"/>
      <c r="K11" s="132">
        <v>0</v>
      </c>
      <c r="L11" s="59">
        <f t="shared" ref="L11:L19" si="17">J11*K11</f>
        <v>0</v>
      </c>
      <c r="M11" s="78"/>
      <c r="N11" s="59">
        <f t="shared" si="0"/>
        <v>0</v>
      </c>
      <c r="O11" s="78"/>
      <c r="P11" s="59">
        <f t="shared" si="6"/>
        <v>0</v>
      </c>
      <c r="Q11" s="156">
        <v>0.10032000000000001</v>
      </c>
      <c r="R11" s="59">
        <f t="shared" si="7"/>
        <v>253.30800000000002</v>
      </c>
      <c r="S11" s="78"/>
      <c r="T11" s="59">
        <f t="shared" si="8"/>
        <v>0</v>
      </c>
      <c r="U11" s="156"/>
      <c r="V11" s="59">
        <f t="shared" si="9"/>
        <v>0</v>
      </c>
      <c r="W11" s="156">
        <v>1.6999999999999999E-3</v>
      </c>
      <c r="X11" s="59">
        <f t="shared" si="10"/>
        <v>4.2924999999999995</v>
      </c>
      <c r="Y11" s="156">
        <v>1.89E-2</v>
      </c>
      <c r="Z11" s="59">
        <f t="shared" si="11"/>
        <v>47.722500000000004</v>
      </c>
      <c r="AA11" s="78">
        <v>0.1424</v>
      </c>
      <c r="AB11" s="59">
        <f t="shared" si="12"/>
        <v>359.56</v>
      </c>
      <c r="AC11" s="78"/>
      <c r="AD11" s="59">
        <f t="shared" si="1"/>
        <v>0</v>
      </c>
      <c r="AE11" s="59"/>
      <c r="AF11" s="59"/>
      <c r="AG11" s="70"/>
      <c r="AH11" s="78">
        <v>3.4299999999999997E-2</v>
      </c>
      <c r="AI11" s="59">
        <f>C11*AH11</f>
        <v>86.607499999999987</v>
      </c>
      <c r="AJ11" s="70"/>
      <c r="AK11" s="78"/>
      <c r="AL11" s="59">
        <f t="shared" si="14"/>
        <v>0</v>
      </c>
      <c r="AM11" s="64"/>
      <c r="AN11" s="64"/>
      <c r="AO11" s="59">
        <f t="shared" ref="AO11:AO19" si="18">AM11*AN11*12/1000</f>
        <v>0</v>
      </c>
      <c r="AP11" s="61">
        <f t="shared" si="15"/>
        <v>2448.2905000000005</v>
      </c>
      <c r="AQ11" s="144">
        <f t="shared" si="2"/>
        <v>0.96962000000000026</v>
      </c>
      <c r="AR11" s="145">
        <f t="shared" si="3"/>
        <v>0.62921000000000005</v>
      </c>
      <c r="AS11" s="130"/>
    </row>
    <row r="12" spans="1:46" s="131" customFormat="1" ht="15.75" x14ac:dyDescent="0.25">
      <c r="A12" s="66">
        <v>4</v>
      </c>
      <c r="B12" s="155" t="s">
        <v>142</v>
      </c>
      <c r="C12" s="143">
        <v>2885</v>
      </c>
      <c r="D12" s="78">
        <v>0.67200000000000004</v>
      </c>
      <c r="E12" s="59">
        <f t="shared" si="4"/>
        <v>1938.72</v>
      </c>
      <c r="F12" s="70"/>
      <c r="G12" s="70">
        <f t="shared" si="5"/>
        <v>0</v>
      </c>
      <c r="H12" s="70"/>
      <c r="I12" s="59">
        <f t="shared" si="16"/>
        <v>0</v>
      </c>
      <c r="J12" s="132"/>
      <c r="K12" s="132">
        <v>0</v>
      </c>
      <c r="L12" s="59">
        <f t="shared" si="17"/>
        <v>0</v>
      </c>
      <c r="M12" s="78"/>
      <c r="N12" s="59">
        <f t="shared" si="0"/>
        <v>0</v>
      </c>
      <c r="O12" s="78"/>
      <c r="P12" s="59">
        <f t="shared" si="6"/>
        <v>0</v>
      </c>
      <c r="Q12" s="156">
        <v>0.10032000000000001</v>
      </c>
      <c r="R12" s="59">
        <f>C12*Q12</f>
        <v>289.42320000000001</v>
      </c>
      <c r="S12" s="78"/>
      <c r="T12" s="59">
        <f t="shared" si="8"/>
        <v>0</v>
      </c>
      <c r="U12" s="156"/>
      <c r="V12" s="59">
        <f t="shared" si="9"/>
        <v>0</v>
      </c>
      <c r="W12" s="156">
        <v>1.6999999999999999E-3</v>
      </c>
      <c r="X12" s="59">
        <f t="shared" si="10"/>
        <v>4.9044999999999996</v>
      </c>
      <c r="Y12" s="156">
        <v>1.89E-2</v>
      </c>
      <c r="Z12" s="59">
        <f t="shared" si="11"/>
        <v>54.526499999999999</v>
      </c>
      <c r="AA12" s="78">
        <v>0.1424</v>
      </c>
      <c r="AB12" s="59">
        <f t="shared" si="12"/>
        <v>410.82400000000001</v>
      </c>
      <c r="AC12" s="78"/>
      <c r="AD12" s="59">
        <f t="shared" si="1"/>
        <v>0</v>
      </c>
      <c r="AE12" s="59"/>
      <c r="AF12" s="59"/>
      <c r="AG12" s="70"/>
      <c r="AH12" s="78">
        <v>3.4299999999999997E-2</v>
      </c>
      <c r="AI12" s="59">
        <f t="shared" ref="AI12:AI16" si="19">C12*AH12</f>
        <v>98.955499999999986</v>
      </c>
      <c r="AJ12" s="70"/>
      <c r="AK12" s="78"/>
      <c r="AL12" s="59">
        <f t="shared" si="14"/>
        <v>0</v>
      </c>
      <c r="AM12" s="64"/>
      <c r="AN12" s="64"/>
      <c r="AO12" s="59">
        <f t="shared" si="18"/>
        <v>0</v>
      </c>
      <c r="AP12" s="61">
        <f t="shared" si="15"/>
        <v>2797.3537000000001</v>
      </c>
      <c r="AQ12" s="144">
        <f t="shared" si="2"/>
        <v>0.96962000000000004</v>
      </c>
      <c r="AR12" s="145">
        <f t="shared" si="3"/>
        <v>0.62921000000000005</v>
      </c>
      <c r="AS12" s="130"/>
    </row>
    <row r="13" spans="1:46" s="131" customFormat="1" ht="15.75" x14ac:dyDescent="0.25">
      <c r="A13" s="66">
        <v>5</v>
      </c>
      <c r="B13" s="155" t="s">
        <v>143</v>
      </c>
      <c r="C13" s="143">
        <v>2030</v>
      </c>
      <c r="D13" s="78">
        <v>0.67200000000000004</v>
      </c>
      <c r="E13" s="59">
        <f t="shared" si="4"/>
        <v>1364.16</v>
      </c>
      <c r="F13" s="70"/>
      <c r="G13" s="70">
        <f t="shared" si="5"/>
        <v>0</v>
      </c>
      <c r="H13" s="70"/>
      <c r="I13" s="59">
        <f t="shared" si="16"/>
        <v>0</v>
      </c>
      <c r="J13" s="132"/>
      <c r="K13" s="132">
        <v>0</v>
      </c>
      <c r="L13" s="59">
        <f t="shared" si="17"/>
        <v>0</v>
      </c>
      <c r="M13" s="78"/>
      <c r="N13" s="59">
        <f t="shared" si="0"/>
        <v>0</v>
      </c>
      <c r="O13" s="78"/>
      <c r="P13" s="59">
        <f t="shared" si="6"/>
        <v>0</v>
      </c>
      <c r="Q13" s="156">
        <v>0.10032000000000001</v>
      </c>
      <c r="R13" s="59">
        <f t="shared" si="7"/>
        <v>203.64960000000002</v>
      </c>
      <c r="S13" s="78"/>
      <c r="T13" s="59">
        <f t="shared" si="8"/>
        <v>0</v>
      </c>
      <c r="U13" s="156"/>
      <c r="V13" s="59">
        <f t="shared" si="9"/>
        <v>0</v>
      </c>
      <c r="W13" s="156">
        <v>1.6999999999999999E-3</v>
      </c>
      <c r="X13" s="59">
        <f t="shared" si="10"/>
        <v>3.4509999999999996</v>
      </c>
      <c r="Y13" s="156">
        <v>1.89E-2</v>
      </c>
      <c r="Z13" s="59">
        <f t="shared" si="11"/>
        <v>38.366999999999997</v>
      </c>
      <c r="AA13" s="78">
        <v>0.1424</v>
      </c>
      <c r="AB13" s="59">
        <f t="shared" si="12"/>
        <v>289.072</v>
      </c>
      <c r="AC13" s="78"/>
      <c r="AD13" s="59">
        <f t="shared" si="1"/>
        <v>0</v>
      </c>
      <c r="AE13" s="59"/>
      <c r="AF13" s="59"/>
      <c r="AG13" s="70"/>
      <c r="AH13" s="78">
        <v>3.4299999999999997E-2</v>
      </c>
      <c r="AI13" s="59">
        <f t="shared" si="19"/>
        <v>69.628999999999991</v>
      </c>
      <c r="AJ13" s="70"/>
      <c r="AK13" s="78"/>
      <c r="AL13" s="59">
        <f t="shared" si="14"/>
        <v>0</v>
      </c>
      <c r="AM13" s="64"/>
      <c r="AN13" s="64"/>
      <c r="AO13" s="59">
        <f t="shared" si="18"/>
        <v>0</v>
      </c>
      <c r="AP13" s="61">
        <f t="shared" si="15"/>
        <v>1968.3285999999998</v>
      </c>
      <c r="AQ13" s="144">
        <f t="shared" si="2"/>
        <v>0.96961999999999993</v>
      </c>
      <c r="AR13" s="145">
        <f t="shared" si="3"/>
        <v>0.62921000000000005</v>
      </c>
      <c r="AS13" s="130"/>
    </row>
    <row r="14" spans="1:46" s="131" customFormat="1" ht="15.75" x14ac:dyDescent="0.25">
      <c r="A14" s="66">
        <v>6</v>
      </c>
      <c r="B14" s="155" t="s">
        <v>144</v>
      </c>
      <c r="C14" s="143">
        <v>2902</v>
      </c>
      <c r="D14" s="78">
        <v>0.67200000000000004</v>
      </c>
      <c r="E14" s="59">
        <f t="shared" si="4"/>
        <v>1950.1440000000002</v>
      </c>
      <c r="F14" s="70"/>
      <c r="G14" s="70">
        <f t="shared" si="5"/>
        <v>0</v>
      </c>
      <c r="H14" s="70"/>
      <c r="I14" s="59">
        <f t="shared" si="16"/>
        <v>0</v>
      </c>
      <c r="J14" s="132"/>
      <c r="K14" s="132">
        <v>0</v>
      </c>
      <c r="L14" s="59">
        <f t="shared" si="17"/>
        <v>0</v>
      </c>
      <c r="M14" s="78"/>
      <c r="N14" s="59">
        <f t="shared" si="0"/>
        <v>0</v>
      </c>
      <c r="O14" s="78"/>
      <c r="P14" s="59">
        <f t="shared" si="6"/>
        <v>0</v>
      </c>
      <c r="Q14" s="156">
        <v>0.10032000000000001</v>
      </c>
      <c r="R14" s="59">
        <f t="shared" si="7"/>
        <v>291.12864000000002</v>
      </c>
      <c r="S14" s="78"/>
      <c r="T14" s="59">
        <f t="shared" si="8"/>
        <v>0</v>
      </c>
      <c r="U14" s="156"/>
      <c r="V14" s="59">
        <f t="shared" si="9"/>
        <v>0</v>
      </c>
      <c r="W14" s="156">
        <v>1.6999999999999999E-3</v>
      </c>
      <c r="X14" s="59">
        <f t="shared" si="10"/>
        <v>4.9333999999999998</v>
      </c>
      <c r="Y14" s="156">
        <v>1.89E-2</v>
      </c>
      <c r="Z14" s="59">
        <f t="shared" si="11"/>
        <v>54.847799999999999</v>
      </c>
      <c r="AA14" s="78">
        <v>0.1424</v>
      </c>
      <c r="AB14" s="59">
        <f t="shared" si="12"/>
        <v>413.2448</v>
      </c>
      <c r="AC14" s="78"/>
      <c r="AD14" s="59">
        <f t="shared" si="1"/>
        <v>0</v>
      </c>
      <c r="AE14" s="59"/>
      <c r="AF14" s="59"/>
      <c r="AG14" s="70"/>
      <c r="AH14" s="78">
        <v>3.4299999999999997E-2</v>
      </c>
      <c r="AI14" s="59">
        <f t="shared" si="19"/>
        <v>99.538599999999988</v>
      </c>
      <c r="AJ14" s="70"/>
      <c r="AK14" s="78"/>
      <c r="AL14" s="59">
        <f t="shared" si="14"/>
        <v>0</v>
      </c>
      <c r="AM14" s="64"/>
      <c r="AN14" s="64"/>
      <c r="AO14" s="59">
        <f t="shared" si="18"/>
        <v>0</v>
      </c>
      <c r="AP14" s="61">
        <f t="shared" si="15"/>
        <v>2813.8372399999998</v>
      </c>
      <c r="AQ14" s="144">
        <f t="shared" si="2"/>
        <v>0.96961999999999993</v>
      </c>
      <c r="AR14" s="145">
        <f t="shared" si="3"/>
        <v>0.62921000000000005</v>
      </c>
      <c r="AS14" s="130"/>
    </row>
    <row r="15" spans="1:46" s="131" customFormat="1" ht="15.75" x14ac:dyDescent="0.25">
      <c r="A15" s="66">
        <v>7</v>
      </c>
      <c r="B15" s="155" t="s">
        <v>145</v>
      </c>
      <c r="C15" s="143">
        <v>1393</v>
      </c>
      <c r="D15" s="78">
        <v>0.67200000000000004</v>
      </c>
      <c r="E15" s="59">
        <f t="shared" si="4"/>
        <v>936.096</v>
      </c>
      <c r="F15" s="70"/>
      <c r="G15" s="70">
        <f t="shared" si="5"/>
        <v>0</v>
      </c>
      <c r="H15" s="70"/>
      <c r="I15" s="59">
        <f t="shared" si="16"/>
        <v>0</v>
      </c>
      <c r="J15" s="132"/>
      <c r="K15" s="132">
        <v>0</v>
      </c>
      <c r="L15" s="59">
        <f t="shared" si="17"/>
        <v>0</v>
      </c>
      <c r="M15" s="78"/>
      <c r="N15" s="59">
        <f t="shared" si="0"/>
        <v>0</v>
      </c>
      <c r="O15" s="78"/>
      <c r="P15" s="59">
        <f t="shared" si="6"/>
        <v>0</v>
      </c>
      <c r="Q15" s="156">
        <v>0.10032000000000001</v>
      </c>
      <c r="R15" s="59">
        <f t="shared" si="7"/>
        <v>139.74576000000002</v>
      </c>
      <c r="S15" s="78"/>
      <c r="T15" s="59">
        <f t="shared" si="8"/>
        <v>0</v>
      </c>
      <c r="U15" s="156"/>
      <c r="V15" s="59">
        <f t="shared" si="9"/>
        <v>0</v>
      </c>
      <c r="W15" s="156">
        <v>1.6999999999999999E-3</v>
      </c>
      <c r="X15" s="59">
        <f t="shared" si="10"/>
        <v>2.3680999999999996</v>
      </c>
      <c r="Y15" s="156">
        <v>1.89E-2</v>
      </c>
      <c r="Z15" s="59">
        <f t="shared" si="11"/>
        <v>26.3277</v>
      </c>
      <c r="AA15" s="78">
        <v>0.1424</v>
      </c>
      <c r="AB15" s="59">
        <f t="shared" si="12"/>
        <v>198.36320000000001</v>
      </c>
      <c r="AC15" s="78"/>
      <c r="AD15" s="59">
        <f t="shared" si="1"/>
        <v>0</v>
      </c>
      <c r="AE15" s="59"/>
      <c r="AF15" s="59"/>
      <c r="AG15" s="70"/>
      <c r="AH15" s="78">
        <v>3.4299999999999997E-2</v>
      </c>
      <c r="AI15" s="59">
        <f t="shared" si="19"/>
        <v>47.779899999999998</v>
      </c>
      <c r="AJ15" s="70"/>
      <c r="AK15" s="78"/>
      <c r="AL15" s="59">
        <f t="shared" si="14"/>
        <v>0</v>
      </c>
      <c r="AM15" s="64"/>
      <c r="AN15" s="64"/>
      <c r="AO15" s="59">
        <f t="shared" si="18"/>
        <v>0</v>
      </c>
      <c r="AP15" s="61">
        <f t="shared" si="15"/>
        <v>1350.68066</v>
      </c>
      <c r="AQ15" s="144">
        <f t="shared" si="2"/>
        <v>0.96962000000000004</v>
      </c>
      <c r="AR15" s="145">
        <f t="shared" si="3"/>
        <v>0.62921000000000005</v>
      </c>
      <c r="AS15" s="130"/>
    </row>
    <row r="16" spans="1:46" s="131" customFormat="1" ht="15.75" x14ac:dyDescent="0.25">
      <c r="A16" s="66">
        <v>8</v>
      </c>
      <c r="B16" s="155" t="s">
        <v>146</v>
      </c>
      <c r="C16" s="143">
        <v>2532</v>
      </c>
      <c r="D16" s="78">
        <v>0.67200000000000004</v>
      </c>
      <c r="E16" s="59">
        <f t="shared" si="4"/>
        <v>1701.5040000000001</v>
      </c>
      <c r="F16" s="70"/>
      <c r="G16" s="70">
        <f t="shared" si="5"/>
        <v>0</v>
      </c>
      <c r="H16" s="70"/>
      <c r="I16" s="59">
        <f t="shared" si="16"/>
        <v>0</v>
      </c>
      <c r="J16" s="132"/>
      <c r="K16" s="132">
        <v>0</v>
      </c>
      <c r="L16" s="59">
        <f t="shared" si="17"/>
        <v>0</v>
      </c>
      <c r="M16" s="78"/>
      <c r="N16" s="59">
        <f t="shared" si="0"/>
        <v>0</v>
      </c>
      <c r="O16" s="78"/>
      <c r="P16" s="59">
        <f t="shared" si="6"/>
        <v>0</v>
      </c>
      <c r="Q16" s="156">
        <v>0.10032000000000001</v>
      </c>
      <c r="R16" s="59">
        <f t="shared" si="7"/>
        <v>254.01024000000001</v>
      </c>
      <c r="S16" s="78"/>
      <c r="T16" s="59">
        <f t="shared" si="8"/>
        <v>0</v>
      </c>
      <c r="U16" s="156"/>
      <c r="V16" s="59">
        <f t="shared" si="9"/>
        <v>0</v>
      </c>
      <c r="W16" s="156">
        <v>1.6999999999999999E-3</v>
      </c>
      <c r="X16" s="59">
        <f t="shared" si="10"/>
        <v>4.3043999999999993</v>
      </c>
      <c r="Y16" s="156">
        <v>1.89E-2</v>
      </c>
      <c r="Z16" s="59">
        <f t="shared" si="11"/>
        <v>47.854799999999997</v>
      </c>
      <c r="AA16" s="78">
        <v>0.1424</v>
      </c>
      <c r="AB16" s="59">
        <f t="shared" si="12"/>
        <v>360.55680000000001</v>
      </c>
      <c r="AC16" s="78"/>
      <c r="AD16" s="59">
        <f t="shared" si="1"/>
        <v>0</v>
      </c>
      <c r="AE16" s="59"/>
      <c r="AF16" s="59"/>
      <c r="AG16" s="70"/>
      <c r="AH16" s="78">
        <v>3.4299999999999997E-2</v>
      </c>
      <c r="AI16" s="59">
        <f t="shared" si="19"/>
        <v>86.8476</v>
      </c>
      <c r="AJ16" s="70"/>
      <c r="AK16" s="78"/>
      <c r="AL16" s="59">
        <f t="shared" si="14"/>
        <v>0</v>
      </c>
      <c r="AM16" s="64"/>
      <c r="AN16" s="64"/>
      <c r="AO16" s="59">
        <f t="shared" si="18"/>
        <v>0</v>
      </c>
      <c r="AP16" s="61">
        <f t="shared" si="15"/>
        <v>2455.0778400000004</v>
      </c>
      <c r="AQ16" s="144">
        <f t="shared" si="2"/>
        <v>0.96962000000000015</v>
      </c>
      <c r="AR16" s="145">
        <f t="shared" si="3"/>
        <v>0.62921000000000005</v>
      </c>
      <c r="AS16" s="130"/>
    </row>
    <row r="17" spans="1:45" s="131" customFormat="1" ht="15.75" x14ac:dyDescent="0.25">
      <c r="A17" s="66">
        <v>9</v>
      </c>
      <c r="B17" s="18"/>
      <c r="C17" s="143">
        <f>ИНП2024!C17</f>
        <v>0</v>
      </c>
      <c r="D17" s="78"/>
      <c r="E17" s="59">
        <f t="shared" si="4"/>
        <v>0</v>
      </c>
      <c r="F17" s="70"/>
      <c r="G17" s="70">
        <f t="shared" si="5"/>
        <v>0</v>
      </c>
      <c r="H17" s="70"/>
      <c r="I17" s="59">
        <f t="shared" si="16"/>
        <v>0</v>
      </c>
      <c r="J17" s="132"/>
      <c r="K17" s="132"/>
      <c r="L17" s="59">
        <f t="shared" si="17"/>
        <v>0</v>
      </c>
      <c r="M17" s="78"/>
      <c r="N17" s="59">
        <f t="shared" si="0"/>
        <v>0</v>
      </c>
      <c r="O17" s="78"/>
      <c r="P17" s="59">
        <f t="shared" si="6"/>
        <v>0</v>
      </c>
      <c r="Q17" s="78"/>
      <c r="R17" s="59">
        <f t="shared" si="7"/>
        <v>0</v>
      </c>
      <c r="S17" s="78"/>
      <c r="T17" s="59">
        <f t="shared" si="8"/>
        <v>0</v>
      </c>
      <c r="U17" s="78"/>
      <c r="V17" s="59">
        <f t="shared" si="9"/>
        <v>0</v>
      </c>
      <c r="W17" s="78"/>
      <c r="X17" s="59">
        <f t="shared" si="10"/>
        <v>0</v>
      </c>
      <c r="Y17" s="156"/>
      <c r="Z17" s="59">
        <f t="shared" si="11"/>
        <v>0</v>
      </c>
      <c r="AA17" s="78"/>
      <c r="AB17" s="59">
        <f t="shared" si="12"/>
        <v>0</v>
      </c>
      <c r="AC17" s="78"/>
      <c r="AD17" s="59">
        <f t="shared" si="1"/>
        <v>0</v>
      </c>
      <c r="AE17" s="59"/>
      <c r="AF17" s="59"/>
      <c r="AG17" s="70"/>
      <c r="AH17" s="78"/>
      <c r="AI17" s="59">
        <f t="shared" si="13"/>
        <v>0</v>
      </c>
      <c r="AJ17" s="70"/>
      <c r="AK17" s="78"/>
      <c r="AL17" s="59">
        <f t="shared" si="14"/>
        <v>0</v>
      </c>
      <c r="AM17" s="64"/>
      <c r="AN17" s="64"/>
      <c r="AO17" s="59">
        <f t="shared" si="18"/>
        <v>0</v>
      </c>
      <c r="AP17" s="61">
        <f t="shared" si="15"/>
        <v>0</v>
      </c>
      <c r="AQ17" s="144" t="e">
        <f t="shared" si="2"/>
        <v>#DIV/0!</v>
      </c>
      <c r="AR17" s="145" t="e">
        <f t="shared" si="3"/>
        <v>#DIV/0!</v>
      </c>
      <c r="AS17" s="130"/>
    </row>
    <row r="18" spans="1:45" s="131" customFormat="1" ht="15.75" x14ac:dyDescent="0.25">
      <c r="A18" s="66">
        <v>10</v>
      </c>
      <c r="B18" s="18"/>
      <c r="C18" s="143">
        <f>ИНП2024!C18</f>
        <v>0</v>
      </c>
      <c r="D18" s="78"/>
      <c r="E18" s="59">
        <f t="shared" si="4"/>
        <v>0</v>
      </c>
      <c r="F18" s="70"/>
      <c r="G18" s="70">
        <f t="shared" si="5"/>
        <v>0</v>
      </c>
      <c r="H18" s="70"/>
      <c r="I18" s="59">
        <f t="shared" si="16"/>
        <v>0</v>
      </c>
      <c r="J18" s="132"/>
      <c r="K18" s="132"/>
      <c r="L18" s="59">
        <f t="shared" si="17"/>
        <v>0</v>
      </c>
      <c r="M18" s="78"/>
      <c r="N18" s="59">
        <f t="shared" si="0"/>
        <v>0</v>
      </c>
      <c r="O18" s="78"/>
      <c r="P18" s="59">
        <f t="shared" si="6"/>
        <v>0</v>
      </c>
      <c r="Q18" s="78"/>
      <c r="R18" s="59">
        <f t="shared" si="7"/>
        <v>0</v>
      </c>
      <c r="S18" s="78"/>
      <c r="T18" s="59">
        <f t="shared" si="8"/>
        <v>0</v>
      </c>
      <c r="U18" s="78"/>
      <c r="V18" s="59">
        <f t="shared" si="9"/>
        <v>0</v>
      </c>
      <c r="W18" s="78"/>
      <c r="X18" s="59">
        <f t="shared" si="10"/>
        <v>0</v>
      </c>
      <c r="Y18" s="156"/>
      <c r="Z18" s="59">
        <f t="shared" si="11"/>
        <v>0</v>
      </c>
      <c r="AA18" s="78"/>
      <c r="AB18" s="59">
        <f t="shared" si="12"/>
        <v>0</v>
      </c>
      <c r="AC18" s="78"/>
      <c r="AD18" s="59">
        <f t="shared" si="1"/>
        <v>0</v>
      </c>
      <c r="AE18" s="59"/>
      <c r="AF18" s="59"/>
      <c r="AG18" s="70"/>
      <c r="AH18" s="78"/>
      <c r="AI18" s="59">
        <f t="shared" si="13"/>
        <v>0</v>
      </c>
      <c r="AJ18" s="70"/>
      <c r="AK18" s="78"/>
      <c r="AL18" s="59">
        <f t="shared" si="14"/>
        <v>0</v>
      </c>
      <c r="AM18" s="64"/>
      <c r="AN18" s="64"/>
      <c r="AO18" s="59">
        <f t="shared" si="18"/>
        <v>0</v>
      </c>
      <c r="AP18" s="61">
        <f t="shared" si="15"/>
        <v>0</v>
      </c>
      <c r="AQ18" s="144" t="e">
        <f t="shared" si="2"/>
        <v>#DIV/0!</v>
      </c>
      <c r="AR18" s="145" t="e">
        <f t="shared" si="3"/>
        <v>#DIV/0!</v>
      </c>
      <c r="AS18" s="130"/>
    </row>
    <row r="19" spans="1:45" s="131" customFormat="1" ht="15.75" x14ac:dyDescent="0.25">
      <c r="A19" s="66">
        <v>11</v>
      </c>
      <c r="B19" s="18"/>
      <c r="C19" s="143">
        <f>ИНП2024!C19</f>
        <v>0</v>
      </c>
      <c r="D19" s="78"/>
      <c r="E19" s="59">
        <f t="shared" si="4"/>
        <v>0</v>
      </c>
      <c r="F19" s="70"/>
      <c r="G19" s="70">
        <f t="shared" si="5"/>
        <v>0</v>
      </c>
      <c r="H19" s="70"/>
      <c r="I19" s="59">
        <f t="shared" si="16"/>
        <v>0</v>
      </c>
      <c r="J19" s="132"/>
      <c r="K19" s="132"/>
      <c r="L19" s="59">
        <f t="shared" si="17"/>
        <v>0</v>
      </c>
      <c r="M19" s="78"/>
      <c r="N19" s="59">
        <f t="shared" si="0"/>
        <v>0</v>
      </c>
      <c r="O19" s="78"/>
      <c r="P19" s="59">
        <f t="shared" si="6"/>
        <v>0</v>
      </c>
      <c r="Q19" s="78"/>
      <c r="R19" s="59">
        <f t="shared" si="7"/>
        <v>0</v>
      </c>
      <c r="S19" s="78"/>
      <c r="T19" s="59">
        <f t="shared" si="8"/>
        <v>0</v>
      </c>
      <c r="U19" s="78"/>
      <c r="V19" s="59">
        <f t="shared" si="9"/>
        <v>0</v>
      </c>
      <c r="W19" s="78"/>
      <c r="X19" s="59">
        <f t="shared" si="10"/>
        <v>0</v>
      </c>
      <c r="Y19" s="156"/>
      <c r="Z19" s="59">
        <f t="shared" si="11"/>
        <v>0</v>
      </c>
      <c r="AA19" s="78"/>
      <c r="AB19" s="59">
        <f t="shared" si="12"/>
        <v>0</v>
      </c>
      <c r="AC19" s="78"/>
      <c r="AD19" s="59">
        <f t="shared" si="1"/>
        <v>0</v>
      </c>
      <c r="AE19" s="59"/>
      <c r="AF19" s="59"/>
      <c r="AG19" s="70"/>
      <c r="AH19" s="78"/>
      <c r="AI19" s="59">
        <f t="shared" si="13"/>
        <v>0</v>
      </c>
      <c r="AJ19" s="70"/>
      <c r="AK19" s="78"/>
      <c r="AL19" s="59">
        <f t="shared" si="14"/>
        <v>0</v>
      </c>
      <c r="AM19" s="64"/>
      <c r="AN19" s="64"/>
      <c r="AO19" s="59">
        <f t="shared" si="18"/>
        <v>0</v>
      </c>
      <c r="AP19" s="61">
        <f t="shared" si="15"/>
        <v>0</v>
      </c>
      <c r="AQ19" s="144" t="e">
        <f t="shared" si="2"/>
        <v>#DIV/0!</v>
      </c>
      <c r="AR19" s="145" t="e">
        <f t="shared" si="3"/>
        <v>#DIV/0!</v>
      </c>
      <c r="AS19" s="130"/>
    </row>
    <row r="20" spans="1:45" ht="15.75" x14ac:dyDescent="0.25">
      <c r="A20" s="171" t="s">
        <v>0</v>
      </c>
      <c r="B20" s="171"/>
      <c r="C20" s="146">
        <f>SUM(C9:C19)</f>
        <v>33318</v>
      </c>
      <c r="D20" s="147" t="s">
        <v>81</v>
      </c>
      <c r="E20" s="153">
        <f>SUM(E9:E19)</f>
        <v>12754.016000000001</v>
      </c>
      <c r="F20" s="148">
        <f>SUM(F9:F19)</f>
        <v>0</v>
      </c>
      <c r="G20" s="148">
        <f>SUM(G9:G19)</f>
        <v>0</v>
      </c>
      <c r="H20" s="147" t="s">
        <v>81</v>
      </c>
      <c r="I20" s="153">
        <f>SUM(I9:I19)</f>
        <v>21344.930909999999</v>
      </c>
      <c r="J20" s="148">
        <f>SUM(J9:J19)</f>
        <v>0</v>
      </c>
      <c r="K20" s="149" t="s">
        <v>7</v>
      </c>
      <c r="L20" s="153">
        <f>SUM(L9:L19)</f>
        <v>308.62619999999998</v>
      </c>
      <c r="M20" s="149" t="s">
        <v>7</v>
      </c>
      <c r="N20" s="153">
        <f t="shared" ref="N20:P20" si="20">SUM(N9:N19)</f>
        <v>38.102000000000004</v>
      </c>
      <c r="O20" s="149" t="s">
        <v>7</v>
      </c>
      <c r="P20" s="153">
        <f t="shared" si="20"/>
        <v>0</v>
      </c>
      <c r="Q20" s="149" t="s">
        <v>7</v>
      </c>
      <c r="R20" s="153">
        <f t="shared" ref="R20" si="21">SUM(R9:R19)</f>
        <v>2160.2459199999998</v>
      </c>
      <c r="S20" s="149" t="s">
        <v>7</v>
      </c>
      <c r="T20" s="153">
        <f t="shared" ref="T20" si="22">SUM(T9:T19)</f>
        <v>24.911999999999999</v>
      </c>
      <c r="U20" s="149" t="s">
        <v>7</v>
      </c>
      <c r="V20" s="153">
        <f t="shared" ref="V20" si="23">SUM(V9:V19)</f>
        <v>0</v>
      </c>
      <c r="W20" s="149" t="s">
        <v>7</v>
      </c>
      <c r="X20" s="153">
        <f t="shared" ref="X20" si="24">SUM(X9:X19)</f>
        <v>266.20159999999998</v>
      </c>
      <c r="Y20" s="149" t="s">
        <v>7</v>
      </c>
      <c r="Z20" s="153">
        <f t="shared" ref="Z20" si="25">SUM(Z9:Z19)</f>
        <v>5396.2703999999994</v>
      </c>
      <c r="AA20" s="149" t="s">
        <v>7</v>
      </c>
      <c r="AB20" s="153">
        <f t="shared" ref="AB20" si="26">SUM(AB9:AB19)</f>
        <v>8301.304900000001</v>
      </c>
      <c r="AC20" s="149" t="s">
        <v>7</v>
      </c>
      <c r="AD20" s="153">
        <f t="shared" ref="AD20" si="27">SUM(AD9:AD19)</f>
        <v>51.437700000000007</v>
      </c>
      <c r="AE20" s="153">
        <f t="shared" ref="AE20" si="28">SUM(AE9:AE19)</f>
        <v>0</v>
      </c>
      <c r="AF20" s="153">
        <f t="shared" ref="AF20" si="29">SUM(AF9:AF19)</f>
        <v>0</v>
      </c>
      <c r="AG20" s="146">
        <f>SUM(AG9:AG19)</f>
        <v>0</v>
      </c>
      <c r="AH20" s="149" t="s">
        <v>7</v>
      </c>
      <c r="AI20" s="153">
        <f t="shared" ref="AI20" si="30">SUM(AI9:AI19)</f>
        <v>489.35809999999998</v>
      </c>
      <c r="AJ20" s="146">
        <f>SUM(AJ9:AJ19)</f>
        <v>0</v>
      </c>
      <c r="AK20" s="149" t="s">
        <v>7</v>
      </c>
      <c r="AL20" s="153">
        <f t="shared" ref="AL20" si="31">SUM(AL9:AL19)</f>
        <v>0</v>
      </c>
      <c r="AM20" s="149" t="s">
        <v>7</v>
      </c>
      <c r="AN20" s="147" t="s">
        <v>81</v>
      </c>
      <c r="AO20" s="153">
        <f>SUM(AO9:AO19)</f>
        <v>207.6559</v>
      </c>
      <c r="AP20" s="153">
        <f>SUM(AP9:AP19)</f>
        <v>51343.061629999997</v>
      </c>
      <c r="AQ20" s="150" t="e">
        <f>SUM(AQ9:AQ19)</f>
        <v>#DIV/0!</v>
      </c>
      <c r="AR20" s="152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83</v>
      </c>
      <c r="Y23" s="5"/>
      <c r="AM23" s="5" t="s">
        <v>82</v>
      </c>
    </row>
    <row r="24" spans="1:45" ht="15.75" x14ac:dyDescent="0.25">
      <c r="AD24" s="76"/>
      <c r="AE24" s="76"/>
      <c r="AF24" s="76"/>
      <c r="AI24" s="76"/>
      <c r="AL24" s="76"/>
      <c r="AM24" s="5" t="s">
        <v>82</v>
      </c>
    </row>
    <row r="25" spans="1:45" ht="12.75" customHeight="1" x14ac:dyDescent="0.2">
      <c r="B25" s="5" t="s">
        <v>82</v>
      </c>
    </row>
    <row r="26" spans="1:45" ht="13.5" customHeight="1" x14ac:dyDescent="0.2"/>
    <row r="27" spans="1:45" ht="12.75" hidden="1" customHeight="1" x14ac:dyDescent="0.2">
      <c r="A27" s="188" t="s">
        <v>1</v>
      </c>
      <c r="B27" s="188" t="s">
        <v>2</v>
      </c>
      <c r="C27" s="177" t="s">
        <v>84</v>
      </c>
      <c r="D27" s="162" t="s">
        <v>53</v>
      </c>
      <c r="E27" s="125"/>
      <c r="F27" s="125"/>
      <c r="G27" s="123"/>
      <c r="H27" s="123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62" t="s">
        <v>53</v>
      </c>
      <c r="U27" s="122"/>
      <c r="V27" s="177" t="s">
        <v>54</v>
      </c>
      <c r="W27" s="162" t="s">
        <v>55</v>
      </c>
      <c r="X27" s="177" t="s">
        <v>56</v>
      </c>
      <c r="Y27" s="162" t="s">
        <v>57</v>
      </c>
      <c r="Z27" s="177" t="s">
        <v>58</v>
      </c>
      <c r="AA27" s="201"/>
      <c r="AB27" s="201"/>
      <c r="AC27" s="198" t="s">
        <v>59</v>
      </c>
      <c r="AD27" s="162" t="s">
        <v>60</v>
      </c>
      <c r="AE27" s="162" t="s">
        <v>60</v>
      </c>
      <c r="AF27" s="162" t="s">
        <v>60</v>
      </c>
      <c r="AG27" s="162" t="s">
        <v>59</v>
      </c>
      <c r="AH27" s="122"/>
      <c r="AI27" s="162" t="s">
        <v>60</v>
      </c>
      <c r="AJ27" s="162" t="s">
        <v>59</v>
      </c>
      <c r="AK27" s="122"/>
      <c r="AL27" s="162" t="s">
        <v>60</v>
      </c>
      <c r="AM27" s="162" t="s">
        <v>85</v>
      </c>
      <c r="AN27" s="177" t="s">
        <v>86</v>
      </c>
      <c r="AO27" s="162" t="s">
        <v>61</v>
      </c>
    </row>
    <row r="28" spans="1:45" ht="12.75" hidden="1" customHeight="1" x14ac:dyDescent="0.2">
      <c r="A28" s="189"/>
      <c r="B28" s="191"/>
      <c r="C28" s="177"/>
      <c r="D28" s="162"/>
      <c r="E28" s="126"/>
      <c r="F28" s="126"/>
      <c r="G28" s="124"/>
      <c r="H28" s="124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62"/>
      <c r="U28" s="122"/>
      <c r="V28" s="177"/>
      <c r="W28" s="162"/>
      <c r="X28" s="177"/>
      <c r="Y28" s="162"/>
      <c r="Z28" s="177"/>
      <c r="AA28" s="202"/>
      <c r="AB28" s="202"/>
      <c r="AC28" s="199"/>
      <c r="AD28" s="162"/>
      <c r="AE28" s="162"/>
      <c r="AF28" s="162"/>
      <c r="AG28" s="162"/>
      <c r="AH28" s="122"/>
      <c r="AI28" s="162"/>
      <c r="AJ28" s="162"/>
      <c r="AK28" s="122"/>
      <c r="AL28" s="162"/>
      <c r="AM28" s="162"/>
      <c r="AN28" s="177"/>
      <c r="AO28" s="162"/>
    </row>
    <row r="29" spans="1:45" ht="34.5" hidden="1" customHeight="1" x14ac:dyDescent="0.2">
      <c r="A29" s="190"/>
      <c r="B29" s="190"/>
      <c r="C29" s="177"/>
      <c r="D29" s="162"/>
      <c r="E29" s="126"/>
      <c r="F29" s="126"/>
      <c r="G29" s="124"/>
      <c r="H29" s="124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62"/>
      <c r="U29" s="122"/>
      <c r="V29" s="177"/>
      <c r="W29" s="162"/>
      <c r="X29" s="177"/>
      <c r="Y29" s="162"/>
      <c r="Z29" s="177"/>
      <c r="AA29" s="203"/>
      <c r="AB29" s="203"/>
      <c r="AC29" s="200"/>
      <c r="AD29" s="162"/>
      <c r="AE29" s="162"/>
      <c r="AF29" s="162"/>
      <c r="AG29" s="162"/>
      <c r="AH29" s="122"/>
      <c r="AI29" s="162"/>
      <c r="AJ29" s="162"/>
      <c r="AK29" s="122"/>
      <c r="AL29" s="162"/>
      <c r="AM29" s="162"/>
      <c r="AN29" s="177"/>
      <c r="AO29" s="162"/>
    </row>
    <row r="30" spans="1:45" ht="14.25" hidden="1" customHeight="1" thickBot="1" x14ac:dyDescent="0.25">
      <c r="A30" s="192" t="s">
        <v>65</v>
      </c>
      <c r="B30" s="193"/>
      <c r="C30" s="48">
        <v>1</v>
      </c>
      <c r="D30" s="49">
        <v>2</v>
      </c>
      <c r="E30" s="128"/>
      <c r="F30" s="128"/>
      <c r="G30" s="128"/>
      <c r="H30" s="128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66</v>
      </c>
      <c r="W30" s="49">
        <v>4</v>
      </c>
      <c r="X30" s="48" t="s">
        <v>67</v>
      </c>
      <c r="Y30" s="49">
        <v>6</v>
      </c>
      <c r="Z30" s="48" t="s">
        <v>68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69</v>
      </c>
      <c r="AO30" s="49">
        <v>13</v>
      </c>
    </row>
    <row r="31" spans="1:45" ht="17.25" hidden="1" customHeight="1" x14ac:dyDescent="0.2">
      <c r="A31" s="194"/>
      <c r="B31" s="195"/>
      <c r="C31" s="50" t="s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71</v>
      </c>
      <c r="C32" s="71">
        <v>33351</v>
      </c>
      <c r="D32" s="77">
        <v>0.496</v>
      </c>
      <c r="E32" s="129"/>
      <c r="F32" s="129"/>
      <c r="G32" s="129"/>
      <c r="H32" s="129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32">C32*D32</f>
        <v>16542.096000000001</v>
      </c>
      <c r="W32" s="78">
        <v>0.06</v>
      </c>
      <c r="X32" s="63">
        <f t="shared" ref="X32:X50" si="33">W32*C32</f>
        <v>2001.06</v>
      </c>
      <c r="Y32" s="60">
        <v>0.40899999999999997</v>
      </c>
      <c r="Z32" s="68">
        <f t="shared" ref="Z32:Z50" si="34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72</v>
      </c>
      <c r="C33" s="71">
        <v>5340</v>
      </c>
      <c r="D33" s="77">
        <v>0.496</v>
      </c>
      <c r="E33" s="129"/>
      <c r="F33" s="129"/>
      <c r="G33" s="129"/>
      <c r="H33" s="129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32"/>
        <v>2648.64</v>
      </c>
      <c r="W33" s="78">
        <v>0.15</v>
      </c>
      <c r="X33" s="63">
        <f t="shared" si="33"/>
        <v>801</v>
      </c>
      <c r="Y33" s="60">
        <v>0.40899999999999997</v>
      </c>
      <c r="Z33" s="69">
        <f t="shared" si="34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73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32"/>
        <v>2518.192</v>
      </c>
      <c r="W34" s="78">
        <v>0.15</v>
      </c>
      <c r="X34" s="63">
        <f t="shared" si="33"/>
        <v>761.55</v>
      </c>
      <c r="Y34" s="60">
        <v>0.40899999999999997</v>
      </c>
      <c r="Z34" s="69">
        <f t="shared" si="34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74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32"/>
        <v>3154.0639999999999</v>
      </c>
      <c r="W35" s="78">
        <v>0.15</v>
      </c>
      <c r="X35" s="63">
        <f t="shared" si="33"/>
        <v>953.84999999999991</v>
      </c>
      <c r="Y35" s="60">
        <v>0.40899999999999997</v>
      </c>
      <c r="Z35" s="69">
        <f t="shared" si="34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75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32"/>
        <v>2334.672</v>
      </c>
      <c r="W36" s="78">
        <v>0.2</v>
      </c>
      <c r="X36" s="63">
        <f t="shared" si="33"/>
        <v>941.40000000000009</v>
      </c>
      <c r="Y36" s="60">
        <v>0.40899999999999997</v>
      </c>
      <c r="Z36" s="69">
        <f t="shared" si="34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76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32"/>
        <v>1121.8125</v>
      </c>
      <c r="W37" s="78">
        <v>0.3</v>
      </c>
      <c r="X37" s="63">
        <f t="shared" si="33"/>
        <v>562.5</v>
      </c>
      <c r="Y37" s="60">
        <v>0.23</v>
      </c>
      <c r="Z37" s="69">
        <f t="shared" si="34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77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32"/>
        <v>1503.5279</v>
      </c>
      <c r="W38" s="78">
        <v>0.3</v>
      </c>
      <c r="X38" s="63">
        <f t="shared" si="33"/>
        <v>753.9</v>
      </c>
      <c r="Y38" s="60">
        <v>0.23</v>
      </c>
      <c r="Z38" s="69">
        <f t="shared" si="34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78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32"/>
        <v>355.98850000000004</v>
      </c>
      <c r="W39" s="78">
        <v>0.5</v>
      </c>
      <c r="X39" s="63">
        <f t="shared" si="33"/>
        <v>297.5</v>
      </c>
      <c r="Y39" s="60">
        <v>0.23</v>
      </c>
      <c r="Z39" s="69">
        <f t="shared" si="34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79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32"/>
        <v>1340.192</v>
      </c>
      <c r="W40" s="78">
        <v>0.3</v>
      </c>
      <c r="X40" s="63">
        <f t="shared" si="33"/>
        <v>672</v>
      </c>
      <c r="Y40" s="60">
        <v>0.23</v>
      </c>
      <c r="Z40" s="69">
        <f t="shared" si="34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80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32"/>
        <v>230.94380000000001</v>
      </c>
      <c r="W41" s="78">
        <v>0.5</v>
      </c>
      <c r="X41" s="63">
        <f t="shared" si="33"/>
        <v>193</v>
      </c>
      <c r="Y41" s="60">
        <v>0.23</v>
      </c>
      <c r="Z41" s="69">
        <f t="shared" si="34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32"/>
        <v>0</v>
      </c>
      <c r="W42" s="64"/>
      <c r="X42" s="63">
        <f t="shared" si="33"/>
        <v>0</v>
      </c>
      <c r="Y42" s="74"/>
      <c r="Z42" s="63">
        <f t="shared" si="34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32"/>
        <v>0</v>
      </c>
      <c r="W43" s="64"/>
      <c r="X43" s="63">
        <f t="shared" si="33"/>
        <v>0</v>
      </c>
      <c r="Y43" s="74"/>
      <c r="Z43" s="63">
        <f t="shared" si="34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32"/>
        <v>0</v>
      </c>
      <c r="W44" s="64"/>
      <c r="X44" s="63">
        <f t="shared" si="33"/>
        <v>0</v>
      </c>
      <c r="Y44" s="74"/>
      <c r="Z44" s="63">
        <f t="shared" si="34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32"/>
        <v>0</v>
      </c>
      <c r="W45" s="64"/>
      <c r="X45" s="63">
        <f t="shared" si="33"/>
        <v>0</v>
      </c>
      <c r="Y45" s="74"/>
      <c r="Z45" s="63">
        <f t="shared" si="34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32"/>
        <v>0</v>
      </c>
      <c r="W46" s="64"/>
      <c r="X46" s="63">
        <f t="shared" si="33"/>
        <v>0</v>
      </c>
      <c r="Y46" s="74"/>
      <c r="Z46" s="63">
        <f t="shared" si="34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32"/>
        <v>0</v>
      </c>
      <c r="W47" s="64"/>
      <c r="X47" s="63">
        <f t="shared" si="33"/>
        <v>0</v>
      </c>
      <c r="Y47" s="74"/>
      <c r="Z47" s="63">
        <f t="shared" si="34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32"/>
        <v>0</v>
      </c>
      <c r="W48" s="64"/>
      <c r="X48" s="63">
        <f t="shared" si="33"/>
        <v>0</v>
      </c>
      <c r="Y48" s="74"/>
      <c r="Z48" s="63">
        <f t="shared" si="34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32"/>
        <v>0</v>
      </c>
      <c r="W49" s="64"/>
      <c r="X49" s="63">
        <f t="shared" si="33"/>
        <v>0</v>
      </c>
      <c r="Y49" s="74"/>
      <c r="Z49" s="63">
        <f t="shared" si="34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32"/>
        <v>0</v>
      </c>
      <c r="W50" s="64"/>
      <c r="X50" s="63">
        <f t="shared" si="33"/>
        <v>0</v>
      </c>
      <c r="Y50" s="74"/>
      <c r="Z50" s="63">
        <f t="shared" si="34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196" t="s">
        <v>0</v>
      </c>
      <c r="B51" s="197"/>
      <c r="C51" s="75">
        <f>SUM(C32:C50)</f>
        <v>62443</v>
      </c>
      <c r="D51" s="75" t="s">
        <v>81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81</v>
      </c>
      <c r="U51" s="75"/>
      <c r="V51" s="75">
        <f>SUM(V32:V50)</f>
        <v>31750.128699999997</v>
      </c>
      <c r="W51" s="75" t="s">
        <v>81</v>
      </c>
      <c r="X51" s="75">
        <f>SUM(X32:X50)</f>
        <v>7937.7599999999984</v>
      </c>
      <c r="Y51" s="75" t="s">
        <v>81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81</v>
      </c>
      <c r="AE51" s="75" t="s">
        <v>81</v>
      </c>
      <c r="AF51" s="75" t="s">
        <v>81</v>
      </c>
      <c r="AG51" s="75">
        <f>SUM(AG32:AG50)</f>
        <v>148.70000000000002</v>
      </c>
      <c r="AH51" s="75"/>
      <c r="AI51" s="75" t="s">
        <v>81</v>
      </c>
      <c r="AJ51" s="75">
        <f>SUM(AJ32:AJ50)</f>
        <v>148.70000000000002</v>
      </c>
      <c r="AK51" s="75"/>
      <c r="AL51" s="75" t="s">
        <v>81</v>
      </c>
      <c r="AM51" s="75" t="s">
        <v>81</v>
      </c>
      <c r="AN51" s="75">
        <f>SUM(AN32:AN50)</f>
        <v>1270</v>
      </c>
      <c r="AO51" s="75" t="s">
        <v>81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82</v>
      </c>
    </row>
    <row r="55" spans="1:42" x14ac:dyDescent="0.2">
      <c r="V55" s="1" t="s">
        <v>82</v>
      </c>
      <c r="X55" s="1" t="s">
        <v>82</v>
      </c>
      <c r="AC55" s="1" t="s">
        <v>82</v>
      </c>
      <c r="AG55" s="1" t="s">
        <v>82</v>
      </c>
      <c r="AJ55" s="1" t="s">
        <v>82</v>
      </c>
      <c r="AM55" s="5"/>
    </row>
    <row r="56" spans="1:42" x14ac:dyDescent="0.2">
      <c r="D56" s="5" t="s">
        <v>82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82</v>
      </c>
      <c r="U56" s="5"/>
      <c r="V56" s="5" t="s">
        <v>82</v>
      </c>
      <c r="X56" s="5"/>
    </row>
    <row r="57" spans="1:42" x14ac:dyDescent="0.2">
      <c r="D57" s="5" t="s">
        <v>82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82</v>
      </c>
      <c r="U57" s="5"/>
      <c r="V57" s="5" t="s">
        <v>82</v>
      </c>
      <c r="X57" s="1" t="s">
        <v>82</v>
      </c>
      <c r="Y57" s="1" t="s">
        <v>82</v>
      </c>
      <c r="AC57" s="1" t="s">
        <v>82</v>
      </c>
      <c r="AG57" s="1" t="s">
        <v>82</v>
      </c>
      <c r="AJ57" s="1" t="s">
        <v>82</v>
      </c>
      <c r="AN57" s="1" t="s">
        <v>82</v>
      </c>
    </row>
    <row r="58" spans="1:42" x14ac:dyDescent="0.2">
      <c r="D58" s="5" t="s">
        <v>82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82</v>
      </c>
      <c r="U58" s="5"/>
    </row>
    <row r="59" spans="1:42" x14ac:dyDescent="0.2">
      <c r="AM59" s="1" t="s">
        <v>82</v>
      </c>
    </row>
    <row r="60" spans="1:42" x14ac:dyDescent="0.2">
      <c r="AD60" s="1" t="s">
        <v>82</v>
      </c>
      <c r="AE60" s="1" t="s">
        <v>82</v>
      </c>
      <c r="AF60" s="1" t="s">
        <v>82</v>
      </c>
      <c r="AI60" s="1" t="s">
        <v>82</v>
      </c>
      <c r="AL60" s="1" t="s">
        <v>82</v>
      </c>
    </row>
    <row r="61" spans="1:42" x14ac:dyDescent="0.2">
      <c r="AD61" s="1" t="s">
        <v>82</v>
      </c>
      <c r="AE61" s="1" t="s">
        <v>82</v>
      </c>
      <c r="AF61" s="1" t="s">
        <v>82</v>
      </c>
      <c r="AI61" s="1" t="s">
        <v>82</v>
      </c>
      <c r="AL61" s="1" t="s">
        <v>82</v>
      </c>
      <c r="AM61" s="5" t="s">
        <v>82</v>
      </c>
    </row>
    <row r="63" spans="1:42" x14ac:dyDescent="0.2">
      <c r="AM63" s="1" t="s">
        <v>82</v>
      </c>
      <c r="AP63" s="1" t="s">
        <v>82</v>
      </c>
    </row>
    <row r="67" spans="42:42" x14ac:dyDescent="0.2">
      <c r="AP67" s="1" t="s">
        <v>82</v>
      </c>
    </row>
  </sheetData>
  <mergeCells count="73">
    <mergeCell ref="AN27:AN29"/>
    <mergeCell ref="AO27:AO29"/>
    <mergeCell ref="Z27:Z29"/>
    <mergeCell ref="AA27:AA29"/>
    <mergeCell ref="AB27:A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8:B8"/>
    <mergeCell ref="A7:B7"/>
    <mergeCell ref="A20:B20"/>
    <mergeCell ref="A27:A29"/>
    <mergeCell ref="B27:B29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692913385826772" right="0.19685039370078741" top="1.1417322834645669" bottom="0.35433070866141736" header="0.15748031496062992" footer="0.19685039370078741"/>
  <pageSetup paperSize="9" scale="70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2024</vt:lpstr>
      <vt:lpstr>ИНП2024</vt:lpstr>
      <vt:lpstr>ИБР2024</vt:lpstr>
      <vt:lpstr>ИБР2024!Заголовки_для_печати</vt:lpstr>
      <vt:lpstr>ИНП2024!Заголовки_для_печати</vt:lpstr>
      <vt:lpstr>'Регион ФФПП 2024'!Заголовки_для_печати</vt:lpstr>
      <vt:lpstr>ИБР2024!Область_печати</vt:lpstr>
      <vt:lpstr>ИНП2024!Область_печати</vt:lpstr>
      <vt:lpstr>'Регион ФФПП 2024'!Область_печати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Сидорова</cp:lastModifiedBy>
  <cp:lastPrinted>2021-11-02T08:19:02Z</cp:lastPrinted>
  <dcterms:created xsi:type="dcterms:W3CDTF">1996-11-09T08:12:45Z</dcterms:created>
  <dcterms:modified xsi:type="dcterms:W3CDTF">2021-11-02T08:19:18Z</dcterms:modified>
</cp:coreProperties>
</file>